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 nauczania 202425\elektronik\"/>
    </mc:Choice>
  </mc:AlternateContent>
  <bookViews>
    <workbookView xWindow="9876" yWindow="-120" windowWidth="2160" windowHeight="5856" tabRatio="647"/>
  </bookViews>
  <sheets>
    <sheet name="Szablon-ZSZ-Przedm" sheetId="1" r:id="rId1"/>
    <sheet name="Szablon-T-Przedm" sheetId="2" r:id="rId2"/>
    <sheet name="Szablon-SZPOL-2 let.-Przedm" sheetId="3" r:id="rId3"/>
  </sheets>
  <externalReferences>
    <externalReference r:id="rId4"/>
  </externalReferences>
  <definedNames>
    <definedName name="A_numerowanie_teoret" localSheetId="1">'Szablon-T-Przedm'!$A$37:$A$46</definedName>
    <definedName name="A_numerowanie_teoret">'Szablon-SZPOL-2 let.-Przedm'!$A$15:$A$28</definedName>
    <definedName name="B_wstaw_teoretyczny" localSheetId="2">'Szablon-SZPOL-2 let.-Przedm'!#REF!</definedName>
    <definedName name="B_wstaw_teoretyczny" localSheetId="1">'Szablon-T-Przedm'!#REF!</definedName>
    <definedName name="B_wstaw_teoretyczny">'[1]311204_T_p_1'!#REF!</definedName>
    <definedName name="_xlnm.Print_Area" localSheetId="2">'Szablon-SZPOL-2 let.-Przedm'!$A$1:$U$60</definedName>
    <definedName name="_xlnm.Print_Area" localSheetId="1">'Szablon-T-Przedm'!$A$1:$AB$75</definedName>
    <definedName name="_xlnm.Print_Area" localSheetId="0">'Szablon-ZSZ-Przedm'!$A$1:$K$51</definedName>
  </definedNames>
  <calcPr calcId="152511"/>
</workbook>
</file>

<file path=xl/calcChain.xml><?xml version="1.0" encoding="utf-8"?>
<calcChain xmlns="http://schemas.openxmlformats.org/spreadsheetml/2006/main">
  <c r="K45" i="2" l="1"/>
  <c r="L45" i="2" s="1"/>
  <c r="K46" i="2"/>
  <c r="L46" i="2" s="1"/>
  <c r="K42" i="2"/>
  <c r="L42" i="2"/>
  <c r="G12" i="3"/>
  <c r="G13" i="3" s="1"/>
  <c r="C13" i="3"/>
  <c r="D13" i="3"/>
  <c r="E13" i="3"/>
  <c r="F13" i="3"/>
  <c r="J13" i="3"/>
  <c r="L14" i="3"/>
  <c r="G15" i="3"/>
  <c r="H15" i="3" s="1"/>
  <c r="G16" i="3"/>
  <c r="H16" i="3"/>
  <c r="G17" i="3"/>
  <c r="H17" i="3" s="1"/>
  <c r="G18" i="3"/>
  <c r="H18" i="3" s="1"/>
  <c r="G19" i="3"/>
  <c r="H19" i="3" s="1"/>
  <c r="G20" i="3"/>
  <c r="H20" i="3"/>
  <c r="G21" i="3"/>
  <c r="H21" i="3" s="1"/>
  <c r="G22" i="3"/>
  <c r="H22" i="3"/>
  <c r="G23" i="3"/>
  <c r="H23" i="3" s="1"/>
  <c r="G24" i="3"/>
  <c r="H24" i="3"/>
  <c r="G25" i="3"/>
  <c r="H25" i="3" s="1"/>
  <c r="G26" i="3"/>
  <c r="H26" i="3" s="1"/>
  <c r="G27" i="3"/>
  <c r="H27" i="3" s="1"/>
  <c r="G28" i="3"/>
  <c r="H28" i="3"/>
  <c r="C29" i="3"/>
  <c r="D29" i="3"/>
  <c r="E29" i="3"/>
  <c r="E38" i="3" s="1"/>
  <c r="F29" i="3"/>
  <c r="J29" i="3"/>
  <c r="G31" i="3"/>
  <c r="G32" i="3"/>
  <c r="H32" i="3" s="1"/>
  <c r="G33" i="3"/>
  <c r="H33" i="3" s="1"/>
  <c r="G34" i="3"/>
  <c r="H34" i="3" s="1"/>
  <c r="G35" i="3"/>
  <c r="H35" i="3" s="1"/>
  <c r="G36" i="3"/>
  <c r="H36" i="3" s="1"/>
  <c r="C37" i="3"/>
  <c r="D37" i="3"/>
  <c r="D38" i="3" s="1"/>
  <c r="E37" i="3"/>
  <c r="E40" i="3" s="1"/>
  <c r="F37" i="3"/>
  <c r="F38" i="3"/>
  <c r="J37" i="3"/>
  <c r="J38" i="3"/>
  <c r="C52" i="3"/>
  <c r="D52" i="3"/>
  <c r="K14" i="2"/>
  <c r="K15" i="2"/>
  <c r="L15" i="2"/>
  <c r="K16" i="2"/>
  <c r="L16" i="2" s="1"/>
  <c r="K17" i="2"/>
  <c r="L17" i="2"/>
  <c r="P17" i="2" s="1"/>
  <c r="K18" i="2"/>
  <c r="L18" i="2" s="1"/>
  <c r="K19" i="2"/>
  <c r="L19" i="2"/>
  <c r="P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/>
  <c r="Q25" i="2" s="1"/>
  <c r="K26" i="2"/>
  <c r="L26" i="2" s="1"/>
  <c r="K27" i="2"/>
  <c r="L27" i="2"/>
  <c r="Q27" i="2" s="1"/>
  <c r="K28" i="2"/>
  <c r="L28" i="2" s="1"/>
  <c r="K29" i="2"/>
  <c r="L29" i="2" s="1"/>
  <c r="C30" i="2"/>
  <c r="D30" i="2"/>
  <c r="E30" i="2"/>
  <c r="F30" i="2"/>
  <c r="G30" i="2"/>
  <c r="H30" i="2"/>
  <c r="I30" i="2"/>
  <c r="J30" i="2"/>
  <c r="K32" i="2"/>
  <c r="L32" i="2"/>
  <c r="P32" i="2" s="1"/>
  <c r="K33" i="2"/>
  <c r="L33" i="2" s="1"/>
  <c r="K34" i="2"/>
  <c r="C35" i="2"/>
  <c r="D35" i="2"/>
  <c r="E35" i="2"/>
  <c r="F35" i="2"/>
  <c r="G35" i="2"/>
  <c r="H35" i="2"/>
  <c r="I35" i="2"/>
  <c r="J35" i="2"/>
  <c r="Q36" i="2"/>
  <c r="K37" i="2"/>
  <c r="L37" i="2" s="1"/>
  <c r="K38" i="2"/>
  <c r="L38" i="2" s="1"/>
  <c r="K39" i="2"/>
  <c r="L39" i="2" s="1"/>
  <c r="K40" i="2"/>
  <c r="K41" i="2"/>
  <c r="L41" i="2" s="1"/>
  <c r="K43" i="2"/>
  <c r="L43" i="2" s="1"/>
  <c r="K44" i="2"/>
  <c r="L44" i="2"/>
  <c r="C47" i="2"/>
  <c r="D47" i="2"/>
  <c r="E47" i="2"/>
  <c r="F47" i="2"/>
  <c r="G47" i="2"/>
  <c r="H47" i="2"/>
  <c r="I47" i="2"/>
  <c r="J47" i="2"/>
  <c r="K49" i="2"/>
  <c r="L49" i="2" s="1"/>
  <c r="K50" i="2"/>
  <c r="L50" i="2" s="1"/>
  <c r="K51" i="2"/>
  <c r="L51" i="2" s="1"/>
  <c r="C52" i="2"/>
  <c r="D52" i="2"/>
  <c r="E52" i="2"/>
  <c r="F52" i="2"/>
  <c r="G52" i="2"/>
  <c r="H52" i="2"/>
  <c r="H53" i="2" s="1"/>
  <c r="I52" i="2"/>
  <c r="I53" i="2" s="1"/>
  <c r="I54" i="2" s="1"/>
  <c r="J52" i="2"/>
  <c r="K55" i="2"/>
  <c r="L55" i="2" s="1"/>
  <c r="K56" i="2"/>
  <c r="L56" i="2" s="1"/>
  <c r="I14" i="1"/>
  <c r="J14" i="1" s="1"/>
  <c r="I15" i="1"/>
  <c r="J15" i="1" s="1"/>
  <c r="N15" i="1" s="1"/>
  <c r="I16" i="1"/>
  <c r="J16" i="1" s="1"/>
  <c r="I17" i="1"/>
  <c r="J17" i="1" s="1"/>
  <c r="N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N23" i="1" s="1"/>
  <c r="I24" i="1"/>
  <c r="J24" i="1" s="1"/>
  <c r="O24" i="1" s="1"/>
  <c r="I25" i="1"/>
  <c r="J25" i="1" s="1"/>
  <c r="C26" i="1"/>
  <c r="D26" i="1"/>
  <c r="E26" i="1"/>
  <c r="F26" i="1"/>
  <c r="G26" i="1"/>
  <c r="H26" i="1"/>
  <c r="I28" i="1"/>
  <c r="J28" i="1" s="1"/>
  <c r="I29" i="1"/>
  <c r="J29" i="1" s="1"/>
  <c r="I30" i="1"/>
  <c r="J30" i="1" s="1"/>
  <c r="I31" i="1"/>
  <c r="J31" i="1" s="1"/>
  <c r="I32" i="1"/>
  <c r="J32" i="1" s="1"/>
  <c r="C33" i="1"/>
  <c r="D33" i="1"/>
  <c r="E33" i="1"/>
  <c r="F33" i="1"/>
  <c r="G33" i="1"/>
  <c r="H33" i="1"/>
  <c r="I35" i="1"/>
  <c r="J35" i="1" s="1"/>
  <c r="I36" i="1"/>
  <c r="J36" i="1" s="1"/>
  <c r="I37" i="1"/>
  <c r="J37" i="1" s="1"/>
  <c r="C38" i="1"/>
  <c r="D38" i="1"/>
  <c r="E38" i="1"/>
  <c r="F38" i="1"/>
  <c r="G38" i="1"/>
  <c r="H38" i="1"/>
  <c r="I42" i="1"/>
  <c r="I45" i="1"/>
  <c r="L40" i="2"/>
  <c r="L34" i="2"/>
  <c r="P34" i="2" s="1"/>
  <c r="L14" i="2"/>
  <c r="P14" i="2" s="1"/>
  <c r="D53" i="2"/>
  <c r="O15" i="1"/>
  <c r="O21" i="1"/>
  <c r="N21" i="1"/>
  <c r="N24" i="1"/>
  <c r="Q26" i="2" l="1"/>
  <c r="P26" i="2"/>
  <c r="P23" i="2"/>
  <c r="Q23" i="2"/>
  <c r="P21" i="2"/>
  <c r="Q21" i="2"/>
  <c r="J53" i="2"/>
  <c r="J54" i="2" s="1"/>
  <c r="P15" i="2"/>
  <c r="P25" i="2"/>
  <c r="H54" i="2"/>
  <c r="F53" i="2"/>
  <c r="F54" i="2" s="1"/>
  <c r="D54" i="2"/>
  <c r="O23" i="1"/>
  <c r="Q15" i="2"/>
  <c r="P27" i="2"/>
  <c r="J38" i="1"/>
  <c r="O38" i="1" s="1"/>
  <c r="J33" i="1"/>
  <c r="H12" i="3"/>
  <c r="P20" i="2"/>
  <c r="Q20" i="2"/>
  <c r="P29" i="2"/>
  <c r="Q29" i="2"/>
  <c r="Q22" i="2"/>
  <c r="P22" i="2"/>
  <c r="G40" i="1"/>
  <c r="I38" i="1"/>
  <c r="Q17" i="2"/>
  <c r="Q19" i="2"/>
  <c r="G53" i="2"/>
  <c r="G54" i="2" s="1"/>
  <c r="Q62" i="2" s="1"/>
  <c r="C53" i="2"/>
  <c r="C54" i="2" s="1"/>
  <c r="O60" i="2" s="1"/>
  <c r="E53" i="2"/>
  <c r="E54" i="2" s="1"/>
  <c r="E39" i="3"/>
  <c r="D39" i="3"/>
  <c r="K43" i="3" s="1"/>
  <c r="F39" i="3"/>
  <c r="M51" i="3" s="1"/>
  <c r="F40" i="1"/>
  <c r="C38" i="3"/>
  <c r="C39" i="3" s="1"/>
  <c r="O17" i="1"/>
  <c r="G29" i="3"/>
  <c r="H29" i="3" s="1"/>
  <c r="K29" i="3" s="1"/>
  <c r="G37" i="3"/>
  <c r="C40" i="1"/>
  <c r="M48" i="1" s="1"/>
  <c r="H40" i="1"/>
  <c r="D40" i="1"/>
  <c r="E40" i="1"/>
  <c r="N48" i="1" s="1"/>
  <c r="O48" i="1"/>
  <c r="O50" i="1"/>
  <c r="I26" i="1"/>
  <c r="N20" i="1"/>
  <c r="O20" i="1"/>
  <c r="O19" i="1"/>
  <c r="N19" i="1"/>
  <c r="O16" i="1"/>
  <c r="N16" i="1"/>
  <c r="P33" i="2"/>
  <c r="L35" i="2"/>
  <c r="P35" i="2" s="1"/>
  <c r="Q24" i="2"/>
  <c r="P24" i="2"/>
  <c r="M45" i="3"/>
  <c r="M43" i="3"/>
  <c r="M49" i="3"/>
  <c r="O18" i="1"/>
  <c r="N18" i="1"/>
  <c r="R60" i="2"/>
  <c r="R62" i="2"/>
  <c r="L47" i="2"/>
  <c r="Q28" i="2"/>
  <c r="P28" i="2"/>
  <c r="J51" i="3"/>
  <c r="J43" i="3"/>
  <c r="J49" i="3"/>
  <c r="J45" i="3"/>
  <c r="O25" i="1"/>
  <c r="N25" i="1"/>
  <c r="N22" i="1"/>
  <c r="O22" i="1"/>
  <c r="N14" i="1"/>
  <c r="J26" i="1"/>
  <c r="O14" i="1"/>
  <c r="Q60" i="2"/>
  <c r="O62" i="2"/>
  <c r="L52" i="2"/>
  <c r="P62" i="2"/>
  <c r="P60" i="2"/>
  <c r="L45" i="3"/>
  <c r="L49" i="3"/>
  <c r="L43" i="3"/>
  <c r="L51" i="3"/>
  <c r="K45" i="3"/>
  <c r="Q18" i="2"/>
  <c r="P18" i="2"/>
  <c r="H37" i="3"/>
  <c r="K37" i="3" s="1"/>
  <c r="I33" i="1"/>
  <c r="K30" i="2"/>
  <c r="H38" i="3"/>
  <c r="K35" i="2"/>
  <c r="H31" i="3"/>
  <c r="K47" i="2"/>
  <c r="K52" i="2"/>
  <c r="L30" i="2"/>
  <c r="K53" i="2" l="1"/>
  <c r="L54" i="2"/>
  <c r="G38" i="3"/>
  <c r="G39" i="3" s="1"/>
  <c r="H13" i="3"/>
  <c r="H39" i="3" s="1"/>
  <c r="L13" i="3"/>
  <c r="K13" i="3"/>
  <c r="N38" i="1"/>
  <c r="K49" i="3"/>
  <c r="K51" i="3"/>
  <c r="M50" i="1"/>
  <c r="N50" i="1"/>
  <c r="P52" i="2"/>
  <c r="Q52" i="2"/>
  <c r="P47" i="2"/>
  <c r="L53" i="2"/>
  <c r="Q47" i="2"/>
  <c r="K38" i="3"/>
  <c r="K54" i="2"/>
  <c r="O33" i="1"/>
  <c r="N33" i="1"/>
  <c r="I40" i="1"/>
</calcChain>
</file>

<file path=xl/sharedStrings.xml><?xml version="1.0" encoding="utf-8"?>
<sst xmlns="http://schemas.openxmlformats.org/spreadsheetml/2006/main" count="250" uniqueCount="164">
  <si>
    <t>jest</t>
  </si>
  <si>
    <t>Podbudowa programowa: gimnazjum</t>
  </si>
  <si>
    <t>przyjęta liczba tygodni w ciągu roku szkolnego</t>
  </si>
  <si>
    <t xml:space="preserve">Kwalifikacje: </t>
  </si>
  <si>
    <t>Lp</t>
  </si>
  <si>
    <t>Obowiązkowe zajęcia edukacyjne</t>
  </si>
  <si>
    <t>Klasa</t>
  </si>
  <si>
    <t>Godziny dodatkowe niezbędne do uzyskania minimum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</si>
  <si>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</si>
  <si>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</si>
  <si>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</si>
  <si>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</si>
  <si>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</si>
  <si>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</si>
  <si>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</si>
  <si>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</si>
  <si>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</si>
  <si>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</si>
  <si>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</si>
  <si>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</si>
  <si>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</si>
  <si>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</si>
  <si>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</si>
  <si>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</si>
  <si>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</si>
  <si>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Nazwa przedmiotu 1</t>
  </si>
  <si>
    <t>Nazwa przedmiotu 2</t>
  </si>
  <si>
    <t>Nazwa przedmiotu 3</t>
  </si>
  <si>
    <t>Nazwa przedmiotu 4</t>
  </si>
  <si>
    <t>Nazwa przedmiotu 5</t>
  </si>
  <si>
    <t>Tygodniowy wymiar godzin obowiązkowych zajęć edukacyjnych</t>
  </si>
  <si>
    <r>
      <rPr>
        <vertAlign val="superscript"/>
        <sz val="10"/>
        <rFont val="Arial"/>
        <family val="2"/>
        <charset val="238"/>
      </rPr>
      <t xml:space="preserve">/1/ </t>
    </r>
    <r>
      <rPr>
        <sz val="10"/>
        <rFont val="Arial"/>
        <family val="2"/>
        <charset val="238"/>
      </rPr>
      <t>(do celów obliczeniowych przyjęto 32 tygodnie w ciągu jednego roku szkolnego)</t>
    </r>
  </si>
  <si>
    <t>Nazwa przedmiotu 6</t>
  </si>
  <si>
    <t>Przedmioty ogólnokształcące</t>
  </si>
  <si>
    <t>Nazwa pracowni/przedmiotu  2</t>
  </si>
  <si>
    <t>Nazwa pracowni/przedmiotu  3</t>
  </si>
  <si>
    <t>Weryfikacja tygodniowego wymiaru godzin</t>
  </si>
  <si>
    <t xml:space="preserve"> I</t>
  </si>
  <si>
    <t xml:space="preserve"> II</t>
  </si>
  <si>
    <t xml:space="preserve"> III</t>
  </si>
  <si>
    <t>klasa</t>
  </si>
  <si>
    <t>powinno być</t>
  </si>
  <si>
    <t>Kwalifikacje:</t>
  </si>
  <si>
    <t>K1</t>
  </si>
  <si>
    <t>Nazwa kwalifikacji……………... (symbol, np. B.6.)</t>
  </si>
  <si>
    <t>K2</t>
  </si>
  <si>
    <t>Nazwa kwalifikacji……………... (symbol)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</si>
  <si>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</si>
  <si>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</si>
  <si>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</si>
  <si>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</si>
  <si>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</si>
  <si>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</si>
  <si>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  <charset val="238"/>
      </rPr>
      <t>geogr.,biol.,chem.,fizyka</t>
    </r>
    <r>
      <rPr>
        <sz val="9"/>
        <color indexed="13"/>
        <rFont val="Arial"/>
        <family val="2"/>
        <charset val="238"/>
      </rPr>
      <t xml:space="preserve">,hist. muzyki, hist. sztuki, . Łaciński, filozofia </t>
    </r>
  </si>
  <si>
    <r>
      <rPr>
        <sz val="12"/>
        <color indexed="13"/>
        <rFont val="Arial"/>
        <family val="2"/>
        <charset val="238"/>
      </rPr>
      <t>język obcy</t>
    </r>
    <r>
      <rPr>
        <sz val="9"/>
        <color indexed="13"/>
        <rFont val="Arial"/>
        <family val="2"/>
        <charset val="238"/>
      </rPr>
      <t>, WOS,</t>
    </r>
    <r>
      <rPr>
        <b/>
        <sz val="12"/>
        <color indexed="13"/>
        <rFont val="Arial"/>
        <family val="2"/>
        <charset val="238"/>
      </rPr>
      <t>matem</t>
    </r>
    <r>
      <rPr>
        <sz val="9"/>
        <color indexed="13"/>
        <rFont val="Arial"/>
        <family val="2"/>
        <charset val="238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</si>
  <si>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</si>
  <si>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</si>
  <si>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</si>
  <si>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</si>
  <si>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</si>
  <si>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</si>
  <si>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t xml:space="preserve"> IV</t>
  </si>
  <si>
    <r>
      <rPr>
        <vertAlign val="superscript"/>
        <sz val="10"/>
        <rFont val="Arial"/>
        <family val="2"/>
        <charset val="238"/>
      </rPr>
      <t>/1/</t>
    </r>
    <r>
      <rPr>
        <sz val="10"/>
        <rFont val="Arial"/>
        <family val="2"/>
        <charset val="238"/>
      </rPr>
      <t xml:space="preserve"> (do celów obliczeniowych przyjęto 30 tygodni w ciągu jednego roku szkolnego)</t>
    </r>
  </si>
  <si>
    <t>tyg.</t>
  </si>
  <si>
    <t>godz.</t>
  </si>
  <si>
    <t xml:space="preserve">Razem </t>
  </si>
  <si>
    <r>
      <rPr>
        <b/>
        <sz val="14"/>
        <rFont val="Arial"/>
        <family val="2"/>
        <charset val="238"/>
      </rPr>
      <t>Przykładowy szkolny plan nauczania</t>
    </r>
    <r>
      <rPr>
        <b/>
        <sz val="12"/>
        <rFont val="Arial"/>
        <family val="2"/>
        <charset val="238"/>
      </rPr>
      <t xml:space="preserve"> /przedmiotowe kształcenie zawodowe/</t>
    </r>
  </si>
  <si>
    <t>K1 -</t>
  </si>
  <si>
    <t xml:space="preserve"> </t>
  </si>
  <si>
    <t>K2 -</t>
  </si>
  <si>
    <t>semestr 1</t>
  </si>
  <si>
    <t>semestr 2</t>
  </si>
  <si>
    <t>Nazwa przedmiotu …</t>
  </si>
  <si>
    <t>Przedmioty w kształceniu zawodowym praktycznym</t>
  </si>
  <si>
    <t>Nazwa pracowni/przedmiotu  4</t>
  </si>
  <si>
    <t>weryfikacja liczby godzin w poszczególnyhc latach nauki</t>
  </si>
  <si>
    <t>sem 1</t>
  </si>
  <si>
    <t>sem 2</t>
  </si>
  <si>
    <t>sem 3</t>
  </si>
  <si>
    <t>sem 4</t>
  </si>
  <si>
    <t>/1/</t>
  </si>
  <si>
    <t>(do celów obliczeniowych przyjęto 16 tygodni nauki w semestrze)</t>
  </si>
  <si>
    <t>sem I - zgodnie z podstawą programową</t>
  </si>
  <si>
    <t>sem II - zgodnie z podstawą programową</t>
  </si>
  <si>
    <t>sem III - zgodnie z podstawą programową</t>
  </si>
  <si>
    <t>sem IV - zgodnie z podstawą programową</t>
  </si>
  <si>
    <t xml:space="preserve">Przedmioty realizowane w zakresie rozszerzonym oraz uzupełniające </t>
  </si>
  <si>
    <t>przyjęta liczba tygodni nauki w semestrze</t>
  </si>
  <si>
    <t>Razem</t>
  </si>
  <si>
    <t>Minimalny wymiar praktyk zawodowych</t>
  </si>
  <si>
    <t xml:space="preserve">Nazwa pracowni/przedmiotu  1 </t>
  </si>
  <si>
    <r>
      <t xml:space="preserve">Zawód: </t>
    </r>
    <r>
      <rPr>
        <b/>
        <sz val="11"/>
        <color indexed="8"/>
        <rFont val="Arial"/>
        <family val="2"/>
        <charset val="238"/>
      </rPr>
      <t>Nazwa zawodu</t>
    </r>
    <r>
      <rPr>
        <sz val="11"/>
        <color indexed="8"/>
        <rFont val="Arial"/>
        <family val="2"/>
        <charset val="238"/>
      </rPr>
      <t xml:space="preserve"> -symbol </t>
    </r>
    <r>
      <rPr>
        <b/>
        <sz val="11"/>
        <color indexed="8"/>
        <rFont val="Arial"/>
        <family val="2"/>
        <charset val="238"/>
      </rPr>
      <t>xxxxx</t>
    </r>
  </si>
  <si>
    <r>
      <t xml:space="preserve">Podbudowa programowa: </t>
    </r>
    <r>
      <rPr>
        <b/>
        <sz val="11"/>
        <color indexed="8"/>
        <rFont val="Arial"/>
        <family val="2"/>
        <charset val="238"/>
      </rPr>
      <t>szkoły dające wykształcenie średnie</t>
    </r>
  </si>
  <si>
    <r>
      <rPr>
        <sz val="12"/>
        <color indexed="8"/>
        <rFont val="Arial"/>
        <family val="2"/>
        <charset val="238"/>
      </rPr>
      <t>Typ szkoły:</t>
    </r>
    <r>
      <rPr>
        <b/>
        <sz val="12"/>
        <color indexed="8"/>
        <rFont val="Arial"/>
        <family val="2"/>
        <charset val="238"/>
      </rPr>
      <t xml:space="preserve"> Szkoła policealna - </t>
    </r>
    <r>
      <rPr>
        <sz val="12"/>
        <color indexed="8"/>
        <rFont val="Arial"/>
        <family val="2"/>
        <charset val="238"/>
      </rPr>
      <t>/kształcenie stacjonarne/</t>
    </r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</si>
  <si>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</si>
  <si>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Zajęcia z wychowawcą</t>
  </si>
  <si>
    <t>I semestr</t>
  </si>
  <si>
    <t>II semestr</t>
  </si>
  <si>
    <t>Liczba godzin tygodniowo 
w czteroletnim okresie nauczania</t>
  </si>
  <si>
    <t>Liczba godzin w czteroletnim okresie nauczania</t>
  </si>
  <si>
    <t>Minimalna, ustalona liczba godzin w  okresie nauczania</t>
  </si>
  <si>
    <t>Liczba godzin tygodniowo      w trzyletnim okresie nauczania</t>
  </si>
  <si>
    <t>Liczba godzin w trzyletnim okresie nauczania</t>
  </si>
  <si>
    <t>Liczba godzin tygodniowo w okresie nauczania</t>
  </si>
  <si>
    <t>Liczba godzin w  cyklu nauczania</t>
  </si>
  <si>
    <r>
      <t xml:space="preserve"> letni okres nauczania</t>
    </r>
    <r>
      <rPr>
        <vertAlign val="superscript"/>
        <sz val="10"/>
        <color indexed="8"/>
        <rFont val="Arial"/>
        <family val="2"/>
        <charset val="238"/>
      </rPr>
      <t>/1/</t>
    </r>
  </si>
  <si>
    <t>Egzamin potwierdzający kwalifikację K1 odbywa się pod koniec ... semestru klasy …</t>
  </si>
  <si>
    <t>Egzamin potwierdzający kwalifikację K2 odbywa się pod koniec klasy drugiej</t>
  </si>
  <si>
    <t>Podstawy elektrotechniki</t>
  </si>
  <si>
    <t>Podstawy elektrotechniki i elektroniki</t>
  </si>
  <si>
    <t>Zakładanie i prowadzenie  firmy</t>
  </si>
  <si>
    <t>Układy analogowe</t>
  </si>
  <si>
    <t>Język angielski</t>
  </si>
  <si>
    <t>Język angielski zawodowy</t>
  </si>
  <si>
    <t>Technologia i materiałoznawstwo elektroniczne</t>
  </si>
  <si>
    <t>Pracownia pomiarów elektrycznych  i elektronicznych</t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</si>
  <si>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elektronik 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311408</t>
    </r>
  </si>
  <si>
    <t>Pracownia eksploatacji urządzeń elektronicznych</t>
  </si>
  <si>
    <r>
      <t xml:space="preserve">Szkolny plan nauczania  </t>
    </r>
    <r>
      <rPr>
        <sz val="14"/>
        <rFont val="Arial"/>
        <family val="2"/>
        <charset val="238"/>
      </rPr>
      <t>/przedmiotowe kształcenie zawodowe/</t>
    </r>
  </si>
  <si>
    <t>Urządzenia elektroniczne</t>
  </si>
  <si>
    <t xml:space="preserve">Przedmioty w kształceniu zawodowym  praktycznym </t>
  </si>
  <si>
    <t>Pracownia pomiarów elektrycznych i elektronicznych</t>
  </si>
  <si>
    <t>Religia/etyka</t>
  </si>
  <si>
    <t>Wychowanie do życia w rodzinie</t>
  </si>
  <si>
    <t>Praktyka zawodowa realizowana jest w wymiarze 160 godz. (4 tygodnie) w klasie III</t>
  </si>
  <si>
    <t>Sieci komputerowe</t>
  </si>
  <si>
    <t>Układy cyfrowe</t>
  </si>
  <si>
    <t>Urządzenia i sieci automatyki przemysłowej</t>
  </si>
  <si>
    <t>Systemy i urządzenia telewizyjne</t>
  </si>
  <si>
    <t>Systemy kontroli dostępu i zabezpieczeń</t>
  </si>
  <si>
    <t>Pracownia układów i urządzeń elektronicznych</t>
  </si>
  <si>
    <t>2017/2018</t>
  </si>
  <si>
    <t>Klasa: I A,</t>
  </si>
  <si>
    <t>Język niemiecki</t>
  </si>
  <si>
    <t>5.</t>
  </si>
  <si>
    <t>6.</t>
  </si>
  <si>
    <t>7.</t>
  </si>
  <si>
    <t>8.</t>
  </si>
  <si>
    <t>9.</t>
  </si>
  <si>
    <t>10.</t>
  </si>
  <si>
    <t>Warsztaty układów i urządzeń elektronicznych</t>
  </si>
  <si>
    <t>EE.03. Montaż oraz instalowanie układów i urządzeń elektronicznych</t>
  </si>
  <si>
    <t>EE.22. Eksploatacja urządzeń elektronicznych</t>
  </si>
  <si>
    <t>Egzamin potwierdzający pierwszą kwalifikację (EE 03) odbywa się pod koniec 2 semestru klasy III</t>
  </si>
  <si>
    <t>Egzamin potwierdzający drugą kwalifikację (EE 22) odbywa się pod koniec 1 semestru klasy IV</t>
  </si>
  <si>
    <r>
      <rPr>
        <sz val="12"/>
        <rFont val="Arial"/>
        <family val="2"/>
        <charset val="238"/>
      </rPr>
      <t>Typ szkoły:</t>
    </r>
    <r>
      <rPr>
        <b/>
        <sz val="12"/>
        <rFont val="Arial"/>
        <family val="2"/>
        <charset val="238"/>
      </rPr>
      <t xml:space="preserve"> Szkoła Branżowa I stopnia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</si>
  <si>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r>
      <t xml:space="preserve">Zawód: </t>
    </r>
    <r>
      <rPr>
        <b/>
        <sz val="12"/>
        <color indexed="8"/>
        <rFont val="Arial"/>
        <family val="2"/>
      </rPr>
      <t>elektronik</t>
    </r>
    <r>
      <rPr>
        <sz val="12"/>
        <color indexed="8"/>
        <rFont val="Arial"/>
        <family val="2"/>
        <charset val="238"/>
      </rPr>
      <t xml:space="preserve">; symbol </t>
    </r>
    <r>
      <rPr>
        <b/>
        <sz val="12"/>
        <color indexed="8"/>
        <rFont val="Arial"/>
        <family val="2"/>
      </rPr>
      <t>742117</t>
    </r>
  </si>
  <si>
    <t>Doradztwo zawodowe</t>
  </si>
  <si>
    <t xml:space="preserve">Podstawy elektroniki </t>
  </si>
  <si>
    <t>1.</t>
  </si>
  <si>
    <t>2.</t>
  </si>
  <si>
    <t>3.</t>
  </si>
  <si>
    <t>Egzamin potwierdzający  kwalifikację (K1) odbywa się pod koniec II semestru klasy III</t>
  </si>
  <si>
    <t xml:space="preserve">Łączna liczba godzin </t>
  </si>
  <si>
    <t>Godziny do dyspozycji dyrektora /Przygotowanie dokumentacj elektronicznej/</t>
  </si>
  <si>
    <t>5R</t>
  </si>
  <si>
    <r>
      <t>K1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ELM.02. Montaż oraz instalowanie układów i urządzeń elektronicznych</t>
    </r>
  </si>
  <si>
    <r>
      <t xml:space="preserve">Szkolny plan nauczania  </t>
    </r>
    <r>
      <rPr>
        <sz val="12"/>
        <rFont val="Arial"/>
        <family val="2"/>
        <charset val="238"/>
      </rPr>
      <t xml:space="preserve">/przedmiotowe kształcenie zawodowe/  </t>
    </r>
  </si>
  <si>
    <t>14R</t>
  </si>
  <si>
    <t>Zajęcia z pomocy psychologiczno pedagogicznej</t>
  </si>
  <si>
    <t>4.</t>
  </si>
  <si>
    <t>Historia i teraźniejszość</t>
  </si>
  <si>
    <t>Biznes i zarządzanie</t>
  </si>
  <si>
    <r>
      <t xml:space="preserve">Klasa: </t>
    </r>
    <r>
      <rPr>
        <b/>
        <sz val="12"/>
        <color rgb="FFFF0000"/>
        <rFont val="Arial"/>
        <family val="2"/>
        <charset val="238"/>
      </rPr>
      <t>I, II abr  -  rok szkolny 2024/2025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</si>
</sst>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3"/>
      <name val="Arial"/>
      <family val="2"/>
      <charset val="238"/>
    </font>
    <font>
      <sz val="12"/>
      <color indexed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indexed="13"/>
      <name val="Arial"/>
      <family val="2"/>
      <charset val="238"/>
    </font>
    <font>
      <sz val="12"/>
      <color indexed="53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sz val="9"/>
      <color indexed="13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indexed="26"/>
      <name val="Arial"/>
      <family val="2"/>
      <charset val="238"/>
    </font>
    <font>
      <sz val="10"/>
      <color indexed="26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thin">
        <color indexed="9"/>
      </top>
      <bottom/>
      <diagonal/>
    </border>
    <border>
      <left style="thin">
        <color indexed="9"/>
      </left>
      <right style="medium">
        <color indexed="23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478">
    <xf numFmtId="0" fontId="0" fillId="0" borderId="0" xfId="0"/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textRotation="90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/>
    <xf numFmtId="0" fontId="4" fillId="3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/>
    <xf numFmtId="0" fontId="12" fillId="2" borderId="0" xfId="0" applyFont="1" applyFill="1" applyProtection="1"/>
    <xf numFmtId="0" fontId="12" fillId="6" borderId="2" xfId="0" applyFont="1" applyFill="1" applyBorder="1" applyAlignment="1" applyProtection="1">
      <alignment horizontal="center" vertical="center"/>
    </xf>
    <xf numFmtId="0" fontId="22" fillId="7" borderId="4" xfId="0" applyFont="1" applyFill="1" applyBorder="1" applyProtection="1"/>
    <xf numFmtId="0" fontId="0" fillId="7" borderId="5" xfId="0" applyFill="1" applyBorder="1" applyProtection="1"/>
    <xf numFmtId="0" fontId="0" fillId="7" borderId="6" xfId="0" applyFill="1" applyBorder="1" applyProtection="1"/>
    <xf numFmtId="0" fontId="23" fillId="7" borderId="7" xfId="0" applyFont="1" applyFill="1" applyBorder="1" applyAlignment="1" applyProtection="1">
      <alignment horizontal="center" vertical="center"/>
    </xf>
    <xf numFmtId="0" fontId="13" fillId="7" borderId="8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/>
    </xf>
    <xf numFmtId="0" fontId="2" fillId="0" borderId="0" xfId="1" applyFont="1" applyFill="1" applyProtection="1"/>
    <xf numFmtId="0" fontId="25" fillId="0" borderId="0" xfId="1" applyFill="1" applyProtection="1"/>
    <xf numFmtId="0" fontId="25" fillId="2" borderId="0" xfId="1" applyFill="1" applyProtection="1"/>
    <xf numFmtId="0" fontId="25" fillId="2" borderId="0" xfId="1" applyFill="1" applyBorder="1" applyProtection="1"/>
    <xf numFmtId="0" fontId="4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Protection="1"/>
    <xf numFmtId="0" fontId="1" fillId="2" borderId="0" xfId="1" applyFont="1" applyFill="1" applyProtection="1"/>
    <xf numFmtId="0" fontId="1" fillId="2" borderId="0" xfId="1" applyFont="1" applyFill="1" applyBorder="1" applyProtection="1"/>
    <xf numFmtId="0" fontId="5" fillId="0" borderId="0" xfId="1" applyFont="1" applyFill="1" applyAlignment="1" applyProtection="1"/>
    <xf numFmtId="0" fontId="13" fillId="7" borderId="0" xfId="1" applyFont="1" applyFill="1" applyAlignment="1" applyProtection="1">
      <alignment horizontal="left" vertical="center"/>
    </xf>
    <xf numFmtId="0" fontId="27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Protection="1"/>
    <xf numFmtId="0" fontId="1" fillId="2" borderId="0" xfId="1" applyFont="1" applyFill="1" applyBorder="1" applyAlignment="1" applyProtection="1"/>
    <xf numFmtId="0" fontId="1" fillId="4" borderId="2" xfId="1" applyFont="1" applyFill="1" applyBorder="1" applyAlignment="1" applyProtection="1">
      <alignment horizontal="center" vertical="center"/>
    </xf>
    <xf numFmtId="0" fontId="1" fillId="4" borderId="9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9" xfId="1" applyFont="1" applyFill="1" applyBorder="1" applyAlignment="1" applyProtection="1">
      <alignment horizontal="center" vertical="center"/>
      <protection locked="0"/>
    </xf>
    <xf numFmtId="0" fontId="12" fillId="8" borderId="3" xfId="1" applyFont="1" applyFill="1" applyBorder="1" applyAlignment="1" applyProtection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4" fillId="7" borderId="8" xfId="1" applyFont="1" applyFill="1" applyBorder="1" applyAlignment="1" applyProtection="1">
      <alignment horizontal="center"/>
    </xf>
    <xf numFmtId="0" fontId="3" fillId="7" borderId="4" xfId="1" applyFont="1" applyFill="1" applyBorder="1" applyAlignment="1" applyProtection="1">
      <alignment horizontal="center" vertical="center"/>
    </xf>
    <xf numFmtId="0" fontId="13" fillId="7" borderId="4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</xf>
    <xf numFmtId="0" fontId="14" fillId="7" borderId="10" xfId="1" applyFont="1" applyFill="1" applyBorder="1" applyAlignment="1" applyProtection="1">
      <alignment horizontal="center" vertical="center"/>
    </xf>
    <xf numFmtId="0" fontId="3" fillId="7" borderId="1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Protection="1"/>
    <xf numFmtId="0" fontId="3" fillId="7" borderId="11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30" fillId="2" borderId="0" xfId="1" applyFont="1" applyFill="1" applyBorder="1" applyProtection="1"/>
    <xf numFmtId="0" fontId="31" fillId="2" borderId="0" xfId="1" applyFont="1" applyFill="1" applyBorder="1" applyProtection="1"/>
    <xf numFmtId="0" fontId="4" fillId="8" borderId="3" xfId="1" applyFont="1" applyFill="1" applyBorder="1" applyAlignment="1" applyProtection="1">
      <alignment horizontal="center" vertical="center"/>
    </xf>
    <xf numFmtId="0" fontId="4" fillId="8" borderId="2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4" fillId="7" borderId="8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  <protection locked="0"/>
    </xf>
    <xf numFmtId="0" fontId="3" fillId="7" borderId="8" xfId="1" applyFont="1" applyFill="1" applyBorder="1" applyAlignment="1" applyProtection="1">
      <alignment horizontal="center" vertical="center"/>
    </xf>
    <xf numFmtId="0" fontId="22" fillId="7" borderId="4" xfId="1" applyFont="1" applyFill="1" applyBorder="1" applyAlignment="1" applyProtection="1">
      <alignment horizontal="left" vertical="center"/>
    </xf>
    <xf numFmtId="0" fontId="25" fillId="2" borderId="0" xfId="1" applyFill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25" fillId="2" borderId="0" xfId="1" applyFill="1" applyBorder="1" applyAlignment="1" applyProtection="1">
      <alignment vertical="center"/>
    </xf>
    <xf numFmtId="0" fontId="1" fillId="4" borderId="2" xfId="1" applyFont="1" applyFill="1" applyBorder="1" applyAlignment="1" applyProtection="1">
      <alignment wrapText="1"/>
      <protection locked="0"/>
    </xf>
    <xf numFmtId="0" fontId="12" fillId="5" borderId="3" xfId="1" applyFont="1" applyFill="1" applyBorder="1" applyAlignment="1" applyProtection="1">
      <alignment horizontal="center" vertical="center"/>
    </xf>
    <xf numFmtId="0" fontId="12" fillId="5" borderId="2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 applyProtection="1">
      <alignment horizontal="center" vertical="center"/>
    </xf>
    <xf numFmtId="0" fontId="15" fillId="2" borderId="0" xfId="1" applyFont="1" applyFill="1" applyProtection="1"/>
    <xf numFmtId="0" fontId="15" fillId="2" borderId="0" xfId="1" applyFont="1" applyFill="1" applyBorder="1" applyProtection="1"/>
    <xf numFmtId="0" fontId="4" fillId="5" borderId="3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6" borderId="3" xfId="1" applyFont="1" applyFill="1" applyBorder="1" applyAlignment="1" applyProtection="1">
      <alignment horizontal="center" vertical="center"/>
    </xf>
    <xf numFmtId="0" fontId="12" fillId="6" borderId="2" xfId="1" applyFont="1" applyFill="1" applyBorder="1" applyAlignment="1" applyProtection="1">
      <alignment horizontal="center" vertical="center"/>
    </xf>
    <xf numFmtId="0" fontId="14" fillId="7" borderId="8" xfId="1" applyNumberFormat="1" applyFont="1" applyFill="1" applyBorder="1" applyAlignment="1" applyProtection="1">
      <alignment horizontal="center" vertical="center"/>
    </xf>
    <xf numFmtId="0" fontId="13" fillId="7" borderId="10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1" fontId="14" fillId="2" borderId="0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2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left" vertical="center"/>
    </xf>
    <xf numFmtId="0" fontId="8" fillId="2" borderId="13" xfId="1" applyFont="1" applyFill="1" applyBorder="1" applyProtection="1"/>
    <xf numFmtId="0" fontId="22" fillId="7" borderId="4" xfId="1" applyFont="1" applyFill="1" applyBorder="1" applyProtection="1"/>
    <xf numFmtId="0" fontId="25" fillId="7" borderId="5" xfId="1" applyFill="1" applyBorder="1" applyProtection="1"/>
    <xf numFmtId="0" fontId="25" fillId="7" borderId="14" xfId="1" applyFill="1" applyBorder="1" applyProtection="1"/>
    <xf numFmtId="0" fontId="25" fillId="7" borderId="6" xfId="1" applyFill="1" applyBorder="1" applyProtection="1"/>
    <xf numFmtId="0" fontId="23" fillId="7" borderId="7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0" fontId="25" fillId="2" borderId="0" xfId="1" applyFill="1" applyBorder="1" applyAlignment="1" applyProtection="1"/>
    <xf numFmtId="164" fontId="12" fillId="2" borderId="0" xfId="1" applyNumberFormat="1" applyFont="1" applyFill="1" applyBorder="1" applyAlignment="1" applyProtection="1">
      <alignment horizontal="center" vertical="center"/>
    </xf>
    <xf numFmtId="0" fontId="13" fillId="7" borderId="8" xfId="1" applyFont="1" applyFill="1" applyBorder="1" applyAlignment="1" applyProtection="1">
      <alignment horizontal="center" vertical="center"/>
    </xf>
    <xf numFmtId="0" fontId="13" fillId="7" borderId="7" xfId="1" applyFont="1" applyFill="1" applyBorder="1" applyAlignment="1" applyProtection="1">
      <alignment horizontal="center" vertical="center"/>
    </xf>
    <xf numFmtId="0" fontId="13" fillId="7" borderId="15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0" fontId="25" fillId="4" borderId="0" xfId="1" applyFill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3" fillId="7" borderId="7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1" fillId="0" borderId="0" xfId="1" applyFont="1" applyFill="1" applyAlignment="1" applyProtection="1">
      <alignment vertical="center"/>
    </xf>
    <xf numFmtId="0" fontId="8" fillId="2" borderId="0" xfId="1" applyFont="1" applyFill="1" applyBorder="1" applyAlignment="1" applyProtection="1"/>
    <xf numFmtId="0" fontId="25" fillId="2" borderId="0" xfId="1" applyFill="1" applyBorder="1" applyAlignment="1" applyProtection="1">
      <alignment horizontal="right"/>
    </xf>
    <xf numFmtId="0" fontId="25" fillId="4" borderId="0" xfId="1" applyFill="1" applyProtection="1"/>
    <xf numFmtId="0" fontId="5" fillId="2" borderId="0" xfId="1" applyFont="1" applyFill="1" applyBorder="1" applyProtection="1"/>
    <xf numFmtId="0" fontId="1" fillId="0" borderId="2" xfId="1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Protection="1"/>
    <xf numFmtId="0" fontId="25" fillId="2" borderId="0" xfId="1" applyFill="1" applyAlignment="1" applyProtection="1"/>
    <xf numFmtId="0" fontId="8" fillId="2" borderId="0" xfId="1" applyFont="1" applyFill="1" applyProtection="1"/>
    <xf numFmtId="0" fontId="1" fillId="3" borderId="2" xfId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Protection="1">
      <protection locked="0"/>
    </xf>
    <xf numFmtId="0" fontId="1" fillId="4" borderId="2" xfId="1" applyFont="1" applyFill="1" applyBorder="1" applyAlignment="1" applyProtection="1">
      <alignment vertical="center" wrapText="1"/>
      <protection locked="0"/>
    </xf>
    <xf numFmtId="0" fontId="4" fillId="5" borderId="2" xfId="1" applyFont="1" applyFill="1" applyBorder="1" applyAlignment="1" applyProtection="1">
      <alignment horizontal="center" vertical="center"/>
    </xf>
    <xf numFmtId="0" fontId="25" fillId="4" borderId="2" xfId="1" applyFont="1" applyFill="1" applyBorder="1" applyProtection="1">
      <protection locked="0"/>
    </xf>
    <xf numFmtId="0" fontId="13" fillId="7" borderId="16" xfId="1" applyFont="1" applyFill="1" applyBorder="1" applyAlignment="1" applyProtection="1">
      <alignment horizontal="center" vertical="center"/>
    </xf>
    <xf numFmtId="0" fontId="17" fillId="0" borderId="2" xfId="1" applyFont="1" applyBorder="1" applyAlignment="1">
      <alignment horizontal="left" vertical="center" wrapText="1"/>
    </xf>
    <xf numFmtId="0" fontId="12" fillId="2" borderId="0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1" fillId="0" borderId="0" xfId="1" applyFont="1" applyFill="1" applyBorder="1" applyProtection="1"/>
    <xf numFmtId="0" fontId="17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22" fillId="7" borderId="17" xfId="1" applyFont="1" applyFill="1" applyBorder="1" applyProtection="1"/>
    <xf numFmtId="0" fontId="25" fillId="7" borderId="18" xfId="1" applyFill="1" applyBorder="1" applyProtection="1"/>
    <xf numFmtId="0" fontId="13" fillId="7" borderId="19" xfId="1" applyFont="1" applyFill="1" applyBorder="1" applyAlignment="1" applyProtection="1">
      <alignment horizontal="center" vertical="center"/>
    </xf>
    <xf numFmtId="0" fontId="13" fillId="7" borderId="1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25" fillId="7" borderId="0" xfId="1" applyFill="1" applyAlignment="1" applyProtection="1">
      <alignment vertical="center"/>
    </xf>
    <xf numFmtId="0" fontId="19" fillId="0" borderId="0" xfId="1" applyFont="1" applyFill="1" applyAlignment="1" applyProtection="1">
      <alignment horizontal="right"/>
    </xf>
    <xf numFmtId="0" fontId="25" fillId="0" borderId="2" xfId="1" applyFill="1" applyBorder="1" applyAlignment="1" applyProtection="1">
      <alignment horizontal="center" vertical="center"/>
    </xf>
    <xf numFmtId="0" fontId="25" fillId="0" borderId="2" xfId="1" applyFill="1" applyBorder="1" applyAlignment="1" applyProtection="1">
      <alignment horizontal="left" vertical="center"/>
    </xf>
    <xf numFmtId="0" fontId="25" fillId="0" borderId="2" xfId="1" applyFill="1" applyBorder="1" applyAlignment="1" applyProtection="1">
      <alignment vertical="center"/>
      <protection locked="0"/>
    </xf>
    <xf numFmtId="0" fontId="25" fillId="0" borderId="2" xfId="1" applyFill="1" applyBorder="1" applyAlignment="1" applyProtection="1">
      <alignment horizontal="center" vertical="center"/>
      <protection locked="0"/>
    </xf>
    <xf numFmtId="0" fontId="40" fillId="2" borderId="0" xfId="1" applyFont="1" applyFill="1" applyBorder="1" applyProtection="1"/>
    <xf numFmtId="0" fontId="41" fillId="2" borderId="0" xfId="1" applyFont="1" applyFill="1" applyBorder="1" applyProtection="1"/>
    <xf numFmtId="0" fontId="41" fillId="2" borderId="0" xfId="1" applyFont="1" applyFill="1" applyProtection="1"/>
    <xf numFmtId="0" fontId="1" fillId="3" borderId="2" xfId="1" applyFont="1" applyFill="1" applyBorder="1" applyAlignment="1" applyProtection="1">
      <alignment horizontal="right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9" borderId="2" xfId="1" applyFont="1" applyFill="1" applyBorder="1" applyAlignment="1" applyProtection="1">
      <alignment horizontal="center" vertical="center"/>
    </xf>
    <xf numFmtId="0" fontId="4" fillId="9" borderId="2" xfId="1" applyFont="1" applyFill="1" applyBorder="1" applyAlignment="1" applyProtection="1">
      <alignment horizontal="center" vertical="center"/>
    </xf>
    <xf numFmtId="0" fontId="13" fillId="7" borderId="17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horizontal="left" vertical="center"/>
    </xf>
    <xf numFmtId="0" fontId="13" fillId="7" borderId="4" xfId="1" applyFont="1" applyFill="1" applyBorder="1" applyAlignment="1" applyProtection="1">
      <alignment horizontal="left" vertical="center"/>
    </xf>
    <xf numFmtId="0" fontId="7" fillId="7" borderId="8" xfId="1" applyFont="1" applyFill="1" applyBorder="1" applyAlignment="1" applyProtection="1">
      <alignment horizontal="center" vertical="center"/>
    </xf>
    <xf numFmtId="0" fontId="25" fillId="0" borderId="0" xfId="1" applyFill="1" applyBorder="1" applyProtection="1"/>
    <xf numFmtId="0" fontId="1" fillId="4" borderId="0" xfId="1" applyFont="1" applyFill="1" applyProtection="1"/>
    <xf numFmtId="0" fontId="13" fillId="7" borderId="4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/>
    </xf>
    <xf numFmtId="0" fontId="28" fillId="2" borderId="0" xfId="1" applyFont="1" applyFill="1" applyBorder="1" applyAlignment="1" applyProtection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/>
    </xf>
    <xf numFmtId="0" fontId="14" fillId="7" borderId="10" xfId="0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0" fillId="0" borderId="0" xfId="1" applyFont="1" applyFill="1" applyAlignment="1" applyProtection="1">
      <alignment horizontal="right" vertical="center"/>
    </xf>
    <xf numFmtId="0" fontId="1" fillId="5" borderId="2" xfId="1" applyFont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left"/>
    </xf>
    <xf numFmtId="0" fontId="42" fillId="0" borderId="0" xfId="1" applyFont="1" applyFill="1" applyProtection="1"/>
    <xf numFmtId="0" fontId="43" fillId="0" borderId="0" xfId="1" applyFont="1" applyFill="1" applyProtection="1"/>
    <xf numFmtId="0" fontId="44" fillId="0" borderId="0" xfId="1" applyFont="1" applyFill="1" applyProtection="1"/>
    <xf numFmtId="0" fontId="43" fillId="0" borderId="0" xfId="1" applyFont="1" applyFill="1" applyAlignment="1" applyProtection="1"/>
    <xf numFmtId="0" fontId="42" fillId="0" borderId="0" xfId="1" applyFont="1" applyFill="1" applyAlignment="1" applyProtection="1"/>
    <xf numFmtId="0" fontId="44" fillId="0" borderId="2" xfId="1" applyFont="1" applyFill="1" applyBorder="1" applyProtection="1"/>
    <xf numFmtId="0" fontId="45" fillId="0" borderId="0" xfId="1" applyFont="1" applyFill="1" applyAlignment="1" applyProtection="1"/>
    <xf numFmtId="0" fontId="44" fillId="0" borderId="0" xfId="1" applyFont="1" applyFill="1" applyAlignment="1" applyProtection="1"/>
    <xf numFmtId="0" fontId="44" fillId="0" borderId="0" xfId="1" applyFont="1" applyFill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/>
    </xf>
    <xf numFmtId="0" fontId="1" fillId="4" borderId="21" xfId="1" applyFont="1" applyFill="1" applyBorder="1" applyAlignment="1" applyProtection="1">
      <alignment horizontal="center" vertical="center"/>
      <protection locked="0"/>
    </xf>
    <xf numFmtId="0" fontId="1" fillId="4" borderId="22" xfId="1" applyFont="1" applyFill="1" applyBorder="1" applyAlignment="1" applyProtection="1">
      <alignment horizontal="center" vertical="center"/>
      <protection locked="0"/>
    </xf>
    <xf numFmtId="0" fontId="1" fillId="4" borderId="9" xfId="1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4" fillId="10" borderId="2" xfId="1" applyFont="1" applyFill="1" applyBorder="1" applyAlignment="1" applyProtection="1">
      <alignment horizontal="center" vertical="center"/>
    </xf>
    <xf numFmtId="0" fontId="33" fillId="10" borderId="2" xfId="1" applyFont="1" applyFill="1" applyBorder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/>
    <xf numFmtId="0" fontId="4" fillId="8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7" fillId="7" borderId="15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1" fillId="2" borderId="13" xfId="1" applyFont="1" applyFill="1" applyBorder="1" applyProtection="1"/>
    <xf numFmtId="0" fontId="1" fillId="2" borderId="23" xfId="1" applyFont="1" applyFill="1" applyBorder="1" applyProtection="1"/>
    <xf numFmtId="0" fontId="4" fillId="3" borderId="8" xfId="1" applyFont="1" applyFill="1" applyBorder="1" applyAlignment="1" applyProtection="1">
      <alignment horizontal="center"/>
    </xf>
    <xf numFmtId="0" fontId="1" fillId="10" borderId="24" xfId="1" applyFont="1" applyFill="1" applyBorder="1" applyAlignment="1" applyProtection="1">
      <alignment vertical="center"/>
    </xf>
    <xf numFmtId="0" fontId="1" fillId="10" borderId="25" xfId="1" applyFont="1" applyFill="1" applyBorder="1" applyAlignment="1" applyProtection="1"/>
    <xf numFmtId="0" fontId="1" fillId="2" borderId="18" xfId="1" applyFont="1" applyFill="1" applyBorder="1" applyProtection="1"/>
    <xf numFmtId="0" fontId="1" fillId="10" borderId="26" xfId="1" applyFont="1" applyFill="1" applyBorder="1" applyAlignment="1" applyProtection="1"/>
    <xf numFmtId="0" fontId="1" fillId="10" borderId="27" xfId="1" applyFont="1" applyFill="1" applyBorder="1" applyAlignment="1" applyProtection="1"/>
    <xf numFmtId="0" fontId="8" fillId="2" borderId="16" xfId="0" applyFont="1" applyFill="1" applyBorder="1" applyAlignment="1" applyProtection="1">
      <alignment vertical="center"/>
    </xf>
    <xf numFmtId="0" fontId="0" fillId="2" borderId="28" xfId="0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18" xfId="0" applyFill="1" applyBorder="1" applyProtection="1"/>
    <xf numFmtId="0" fontId="0" fillId="2" borderId="16" xfId="0" applyFill="1" applyBorder="1" applyProtection="1"/>
    <xf numFmtId="0" fontId="0" fillId="2" borderId="13" xfId="0" applyFill="1" applyBorder="1" applyProtection="1"/>
    <xf numFmtId="0" fontId="13" fillId="7" borderId="13" xfId="1" applyFont="1" applyFill="1" applyBorder="1" applyAlignment="1" applyProtection="1">
      <alignment horizontal="left" vertical="center"/>
    </xf>
    <xf numFmtId="0" fontId="13" fillId="7" borderId="15" xfId="1" applyFont="1" applyFill="1" applyBorder="1" applyAlignment="1" applyProtection="1">
      <alignment horizontal="left" vertical="center"/>
    </xf>
    <xf numFmtId="0" fontId="0" fillId="4" borderId="9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top" wrapText="1"/>
    </xf>
    <xf numFmtId="0" fontId="12" fillId="6" borderId="2" xfId="1" applyFont="1" applyFill="1" applyBorder="1" applyAlignment="1" applyProtection="1">
      <alignment horizontal="left" vertical="center"/>
    </xf>
    <xf numFmtId="0" fontId="12" fillId="8" borderId="29" xfId="1" applyFont="1" applyFill="1" applyBorder="1" applyAlignment="1" applyProtection="1">
      <alignment horizontal="center" vertical="center"/>
    </xf>
    <xf numFmtId="0" fontId="1" fillId="4" borderId="30" xfId="1" applyFont="1" applyFill="1" applyBorder="1" applyAlignment="1" applyProtection="1">
      <alignment horizontal="center" vertical="center"/>
      <protection locked="0"/>
    </xf>
    <xf numFmtId="0" fontId="1" fillId="4" borderId="31" xfId="1" applyFont="1" applyFill="1" applyBorder="1" applyAlignment="1" applyProtection="1">
      <alignment horizontal="center" vertical="center"/>
      <protection locked="0"/>
    </xf>
    <xf numFmtId="0" fontId="1" fillId="4" borderId="32" xfId="1" applyFont="1" applyFill="1" applyBorder="1" applyAlignment="1" applyProtection="1">
      <alignment horizontal="center" vertical="center"/>
      <protection locked="0"/>
    </xf>
    <xf numFmtId="0" fontId="1" fillId="4" borderId="33" xfId="1" applyFont="1" applyFill="1" applyBorder="1" applyAlignment="1" applyProtection="1">
      <alignment horizontal="center" vertical="center"/>
      <protection locked="0"/>
    </xf>
    <xf numFmtId="0" fontId="1" fillId="4" borderId="34" xfId="1" applyFont="1" applyFill="1" applyBorder="1" applyAlignment="1" applyProtection="1">
      <alignment horizontal="center" vertical="center"/>
      <protection locked="0"/>
    </xf>
    <xf numFmtId="0" fontId="1" fillId="4" borderId="35" xfId="1" applyFont="1" applyFill="1" applyBorder="1" applyAlignment="1" applyProtection="1">
      <alignment horizontal="center" vertical="center"/>
      <protection locked="0"/>
    </xf>
    <xf numFmtId="0" fontId="1" fillId="4" borderId="30" xfId="1" applyFont="1" applyFill="1" applyBorder="1" applyProtection="1">
      <protection locked="0"/>
    </xf>
    <xf numFmtId="0" fontId="1" fillId="4" borderId="31" xfId="1" applyFont="1" applyFill="1" applyBorder="1" applyProtection="1">
      <protection locked="0"/>
    </xf>
    <xf numFmtId="0" fontId="1" fillId="4" borderId="30" xfId="1" applyFont="1" applyFill="1" applyBorder="1" applyAlignment="1" applyProtection="1">
      <alignment horizontal="center"/>
      <protection locked="0"/>
    </xf>
    <xf numFmtId="0" fontId="1" fillId="4" borderId="31" xfId="1" applyFont="1" applyFill="1" applyBorder="1" applyAlignment="1" applyProtection="1">
      <alignment horizontal="center"/>
      <protection locked="0"/>
    </xf>
    <xf numFmtId="0" fontId="12" fillId="5" borderId="29" xfId="1" applyFont="1" applyFill="1" applyBorder="1" applyAlignment="1" applyProtection="1">
      <alignment horizontal="center" vertical="center"/>
    </xf>
    <xf numFmtId="0" fontId="12" fillId="6" borderId="29" xfId="1" applyFont="1" applyFill="1" applyBorder="1" applyAlignment="1" applyProtection="1">
      <alignment horizontal="center" vertical="center"/>
    </xf>
    <xf numFmtId="0" fontId="1" fillId="4" borderId="30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Protection="1"/>
    <xf numFmtId="0" fontId="11" fillId="3" borderId="36" xfId="1" applyFont="1" applyFill="1" applyBorder="1" applyAlignment="1">
      <alignment horizontal="center" textRotation="90"/>
    </xf>
    <xf numFmtId="0" fontId="11" fillId="3" borderId="37" xfId="1" applyFont="1" applyFill="1" applyBorder="1" applyAlignment="1">
      <alignment horizontal="center" textRotation="9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>
      <alignment horizontal="left" vertical="center" wrapText="1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Fill="1" applyProtection="1"/>
    <xf numFmtId="0" fontId="22" fillId="2" borderId="0" xfId="1" applyFont="1" applyFill="1" applyBorder="1" applyAlignment="1" applyProtection="1">
      <alignment horizontal="left" vertical="center"/>
    </xf>
    <xf numFmtId="0" fontId="25" fillId="2" borderId="0" xfId="1" applyFill="1" applyBorder="1" applyAlignment="1" applyProtection="1">
      <alignment horizontal="left"/>
    </xf>
    <xf numFmtId="0" fontId="46" fillId="0" borderId="0" xfId="1" applyFont="1" applyFill="1" applyProtection="1"/>
    <xf numFmtId="0" fontId="47" fillId="0" borderId="0" xfId="1" applyFont="1" applyFill="1" applyAlignment="1" applyProtection="1"/>
    <xf numFmtId="0" fontId="43" fillId="0" borderId="0" xfId="0" applyFont="1" applyFill="1" applyAlignment="1" applyProtection="1"/>
    <xf numFmtId="0" fontId="12" fillId="4" borderId="3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wrapText="1"/>
    </xf>
    <xf numFmtId="0" fontId="14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49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right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left" vertical="center" wrapText="1"/>
    </xf>
    <xf numFmtId="0" fontId="0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0" borderId="0" xfId="0" applyFont="1" applyFill="1" applyProtection="1"/>
    <xf numFmtId="0" fontId="4" fillId="11" borderId="3" xfId="1" applyFont="1" applyFill="1" applyBorder="1" applyAlignment="1" applyProtection="1">
      <alignment horizontal="center" vertical="center"/>
    </xf>
    <xf numFmtId="0" fontId="4" fillId="11" borderId="2" xfId="1" applyFont="1" applyFill="1" applyBorder="1" applyAlignment="1" applyProtection="1">
      <alignment horizontal="center" vertical="center"/>
    </xf>
    <xf numFmtId="0" fontId="1" fillId="12" borderId="2" xfId="1" applyFont="1" applyFill="1" applyBorder="1" applyAlignment="1" applyProtection="1">
      <alignment horizontal="left" vertical="center"/>
    </xf>
    <xf numFmtId="0" fontId="12" fillId="12" borderId="3" xfId="1" applyFont="1" applyFill="1" applyBorder="1" applyAlignment="1" applyProtection="1">
      <alignment horizontal="center" vertical="center"/>
    </xf>
    <xf numFmtId="0" fontId="12" fillId="12" borderId="2" xfId="1" applyFont="1" applyFill="1" applyBorder="1" applyAlignment="1" applyProtection="1">
      <alignment horizontal="center" vertical="center"/>
    </xf>
    <xf numFmtId="0" fontId="12" fillId="12" borderId="29" xfId="1" applyFont="1" applyFill="1" applyBorder="1" applyAlignment="1" applyProtection="1">
      <alignment horizontal="center" vertical="center"/>
    </xf>
    <xf numFmtId="0" fontId="4" fillId="12" borderId="38" xfId="1" applyFont="1" applyFill="1" applyBorder="1" applyAlignment="1" applyProtection="1">
      <alignment horizontal="center" vertical="center"/>
    </xf>
    <xf numFmtId="0" fontId="4" fillId="12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0" fillId="4" borderId="39" xfId="1" applyFont="1" applyFill="1" applyBorder="1" applyAlignment="1" applyProtection="1">
      <alignment vertical="center" wrapText="1"/>
      <protection locked="0"/>
    </xf>
    <xf numFmtId="0" fontId="0" fillId="4" borderId="21" xfId="0" applyFill="1" applyBorder="1" applyAlignment="1">
      <alignment horizontal="left" vertical="center" wrapText="1"/>
    </xf>
    <xf numFmtId="0" fontId="0" fillId="4" borderId="21" xfId="1" applyFont="1" applyFill="1" applyBorder="1" applyAlignment="1" applyProtection="1">
      <alignment vertical="center" wrapText="1"/>
      <protection locked="0"/>
    </xf>
    <xf numFmtId="2" fontId="33" fillId="0" borderId="2" xfId="1" applyNumberFormat="1" applyFont="1" applyFill="1" applyBorder="1" applyAlignment="1" applyProtection="1">
      <alignment horizontal="center" vertical="center"/>
    </xf>
    <xf numFmtId="0" fontId="33" fillId="0" borderId="2" xfId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0" fillId="4" borderId="2" xfId="1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vertical="center"/>
      <protection locked="0"/>
    </xf>
    <xf numFmtId="0" fontId="50" fillId="4" borderId="2" xfId="0" applyFont="1" applyFill="1" applyBorder="1" applyAlignment="1" applyProtection="1">
      <alignment horizontal="center" vertical="center"/>
      <protection locked="0"/>
    </xf>
    <xf numFmtId="0" fontId="14" fillId="7" borderId="0" xfId="0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 applyProtection="1">
      <alignment horizontal="center" vertical="center"/>
    </xf>
    <xf numFmtId="0" fontId="4" fillId="13" borderId="2" xfId="0" applyFont="1" applyFill="1" applyBorder="1" applyAlignment="1" applyProtection="1">
      <alignment horizontal="center" vertical="center" wrapText="1"/>
    </xf>
    <xf numFmtId="0" fontId="53" fillId="0" borderId="21" xfId="1" applyFont="1" applyFill="1" applyBorder="1" applyAlignment="1" applyProtection="1">
      <alignment vertical="center" wrapText="1"/>
    </xf>
    <xf numFmtId="0" fontId="35" fillId="0" borderId="0" xfId="0" applyFont="1" applyFill="1" applyAlignment="1" applyProtection="1"/>
    <xf numFmtId="0" fontId="13" fillId="7" borderId="4" xfId="0" applyFont="1" applyFill="1" applyBorder="1" applyAlignment="1" applyProtection="1">
      <alignment horizontal="left"/>
    </xf>
    <xf numFmtId="0" fontId="13" fillId="7" borderId="7" xfId="0" applyFont="1" applyFill="1" applyBorder="1" applyAlignment="1" applyProtection="1">
      <alignment horizontal="left"/>
    </xf>
    <xf numFmtId="0" fontId="13" fillId="7" borderId="17" xfId="1" applyFont="1" applyFill="1" applyBorder="1" applyAlignment="1" applyProtection="1">
      <alignment horizontal="left" vertical="center"/>
    </xf>
    <xf numFmtId="0" fontId="13" fillId="7" borderId="18" xfId="1" applyFont="1" applyFill="1" applyBorder="1" applyAlignment="1" applyProtection="1">
      <alignment horizontal="left" vertical="center"/>
    </xf>
    <xf numFmtId="0" fontId="1" fillId="0" borderId="40" xfId="0" applyFont="1" applyFill="1" applyBorder="1" applyAlignment="1" applyProtection="1">
      <alignment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 applyProtection="1">
      <alignment horizontal="right" vertical="center" wrapText="1"/>
    </xf>
    <xf numFmtId="0" fontId="0" fillId="6" borderId="21" xfId="0" applyFont="1" applyFill="1" applyBorder="1" applyAlignment="1" applyProtection="1">
      <alignment horizontal="right" vertical="center"/>
    </xf>
    <xf numFmtId="0" fontId="1" fillId="6" borderId="3" xfId="0" applyFont="1" applyFill="1" applyBorder="1" applyAlignment="1" applyProtection="1">
      <alignment horizontal="right" vertical="center"/>
    </xf>
    <xf numFmtId="0" fontId="0" fillId="7" borderId="4" xfId="0" applyFill="1" applyBorder="1" applyAlignment="1" applyProtection="1">
      <alignment horizontal="left"/>
    </xf>
    <xf numFmtId="0" fontId="0" fillId="7" borderId="7" xfId="0" applyFill="1" applyBorder="1" applyAlignment="1" applyProtection="1">
      <alignment horizontal="left"/>
    </xf>
    <xf numFmtId="0" fontId="12" fillId="8" borderId="21" xfId="0" applyFont="1" applyFill="1" applyBorder="1" applyAlignment="1" applyProtection="1">
      <alignment horizontal="left" vertical="center"/>
    </xf>
    <xf numFmtId="0" fontId="12" fillId="8" borderId="41" xfId="0" applyFont="1" applyFill="1" applyBorder="1" applyAlignment="1" applyProtection="1">
      <alignment horizontal="left" vertical="center"/>
    </xf>
    <xf numFmtId="0" fontId="0" fillId="8" borderId="41" xfId="0" applyFill="1" applyBorder="1" applyAlignment="1" applyProtection="1"/>
    <xf numFmtId="0" fontId="0" fillId="8" borderId="3" xfId="0" applyFill="1" applyBorder="1" applyAlignment="1" applyProtection="1"/>
    <xf numFmtId="0" fontId="0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/>
    <xf numFmtId="0" fontId="43" fillId="0" borderId="0" xfId="0" applyFont="1" applyFill="1" applyAlignment="1" applyProtection="1"/>
    <xf numFmtId="0" fontId="14" fillId="7" borderId="4" xfId="0" applyFont="1" applyFill="1" applyBorder="1" applyAlignment="1" applyProtection="1">
      <alignment horizontal="left"/>
    </xf>
    <xf numFmtId="0" fontId="14" fillId="7" borderId="7" xfId="0" applyFont="1" applyFill="1" applyBorder="1" applyAlignment="1" applyProtection="1">
      <alignment horizontal="left"/>
    </xf>
    <xf numFmtId="0" fontId="22" fillId="7" borderId="17" xfId="1" applyFont="1" applyFill="1" applyBorder="1" applyAlignment="1" applyProtection="1">
      <alignment horizontal="center" vertical="center" wrapText="1"/>
    </xf>
    <xf numFmtId="0" fontId="22" fillId="7" borderId="19" xfId="1" applyFont="1" applyFill="1" applyBorder="1" applyAlignment="1" applyProtection="1">
      <alignment horizontal="center" vertical="center" wrapText="1"/>
    </xf>
    <xf numFmtId="0" fontId="28" fillId="7" borderId="10" xfId="1" applyFont="1" applyFill="1" applyBorder="1" applyAlignment="1" applyProtection="1">
      <alignment horizontal="center" vertical="center" wrapText="1"/>
    </xf>
    <xf numFmtId="0" fontId="28" fillId="7" borderId="11" xfId="1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left" vertical="center"/>
    </xf>
    <xf numFmtId="0" fontId="12" fillId="6" borderId="41" xfId="0" applyFont="1" applyFill="1" applyBorder="1" applyAlignment="1" applyProtection="1">
      <alignment horizontal="left" vertical="center"/>
    </xf>
    <xf numFmtId="0" fontId="12" fillId="5" borderId="21" xfId="0" applyFont="1" applyFill="1" applyBorder="1" applyAlignment="1" applyProtection="1">
      <alignment vertical="center" wrapText="1"/>
    </xf>
    <xf numFmtId="0" fontId="12" fillId="5" borderId="41" xfId="0" applyFont="1" applyFill="1" applyBorder="1" applyAlignment="1" applyProtection="1">
      <alignment vertical="center" wrapText="1"/>
    </xf>
    <xf numFmtId="0" fontId="43" fillId="0" borderId="42" xfId="0" applyFont="1" applyFill="1" applyBorder="1" applyAlignment="1" applyProtection="1"/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right"/>
    </xf>
    <xf numFmtId="0" fontId="1" fillId="5" borderId="3" xfId="0" applyFont="1" applyFill="1" applyBorder="1" applyAlignment="1" applyProtection="1">
      <alignment horizontal="right"/>
    </xf>
    <xf numFmtId="0" fontId="28" fillId="7" borderId="17" xfId="1" applyFont="1" applyFill="1" applyBorder="1" applyAlignment="1" applyProtection="1">
      <alignment horizontal="center" vertical="center" wrapText="1"/>
    </xf>
    <xf numFmtId="0" fontId="28" fillId="7" borderId="19" xfId="1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 applyProtection="1">
      <alignment horizontal="right" wrapText="1"/>
    </xf>
    <xf numFmtId="0" fontId="1" fillId="8" borderId="3" xfId="0" applyFont="1" applyFill="1" applyBorder="1" applyAlignment="1" applyProtection="1">
      <alignment horizontal="right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4" fillId="0" borderId="0" xfId="0" applyFont="1" applyFill="1" applyAlignment="1" applyProtection="1"/>
    <xf numFmtId="0" fontId="35" fillId="0" borderId="0" xfId="0" applyFont="1" applyFill="1" applyAlignment="1" applyProtection="1"/>
    <xf numFmtId="0" fontId="34" fillId="0" borderId="0" xfId="0" applyFont="1" applyFill="1" applyAlignment="1" applyProtection="1"/>
    <xf numFmtId="0" fontId="10" fillId="2" borderId="0" xfId="1" applyFont="1" applyFill="1" applyBorder="1" applyAlignment="1" applyProtection="1">
      <alignment horizontal="center"/>
    </xf>
    <xf numFmtId="0" fontId="12" fillId="6" borderId="21" xfId="1" applyFont="1" applyFill="1" applyBorder="1" applyAlignment="1" applyProtection="1">
      <alignment horizontal="left" vertical="center"/>
    </xf>
    <xf numFmtId="0" fontId="12" fillId="6" borderId="41" xfId="1" applyFont="1" applyFill="1" applyBorder="1" applyAlignment="1" applyProtection="1">
      <alignment horizontal="left" vertical="center"/>
    </xf>
    <xf numFmtId="0" fontId="12" fillId="6" borderId="40" xfId="1" applyFont="1" applyFill="1" applyBorder="1" applyAlignment="1" applyProtection="1">
      <alignment horizontal="left" vertical="center"/>
    </xf>
    <xf numFmtId="0" fontId="12" fillId="6" borderId="3" xfId="1" applyFont="1" applyFill="1" applyBorder="1" applyAlignment="1" applyProtection="1">
      <alignment horizontal="left" vertical="center"/>
    </xf>
    <xf numFmtId="0" fontId="1" fillId="6" borderId="21" xfId="1" applyFont="1" applyFill="1" applyBorder="1" applyAlignment="1" applyProtection="1">
      <alignment horizontal="right" vertical="center"/>
    </xf>
    <xf numFmtId="0" fontId="1" fillId="6" borderId="41" xfId="1" applyFont="1" applyFill="1" applyBorder="1" applyAlignment="1" applyProtection="1">
      <alignment horizontal="right" vertical="center"/>
    </xf>
    <xf numFmtId="0" fontId="1" fillId="3" borderId="21" xfId="1" applyFont="1" applyFill="1" applyBorder="1" applyAlignment="1" applyProtection="1">
      <alignment horizontal="right" vertical="center"/>
    </xf>
    <xf numFmtId="0" fontId="1" fillId="3" borderId="41" xfId="1" applyFont="1" applyFill="1" applyBorder="1" applyAlignment="1" applyProtection="1">
      <alignment horizontal="right" vertical="center"/>
    </xf>
    <xf numFmtId="0" fontId="13" fillId="7" borderId="8" xfId="1" applyFont="1" applyFill="1" applyBorder="1" applyAlignment="1" applyProtection="1">
      <alignment horizontal="left" vertical="center"/>
    </xf>
    <xf numFmtId="0" fontId="22" fillId="7" borderId="8" xfId="1" applyFont="1" applyFill="1" applyBorder="1" applyAlignment="1" applyProtection="1">
      <alignment horizontal="left" vertical="center"/>
    </xf>
    <xf numFmtId="0" fontId="0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5" fillId="2" borderId="0" xfId="1" applyFill="1" applyBorder="1" applyAlignment="1" applyProtection="1">
      <alignment horizontal="left"/>
    </xf>
    <xf numFmtId="0" fontId="25" fillId="7" borderId="13" xfId="1" applyFill="1" applyBorder="1" applyAlignment="1" applyProtection="1">
      <alignment horizontal="left" vertical="center"/>
    </xf>
    <xf numFmtId="0" fontId="25" fillId="7" borderId="15" xfId="1" applyFill="1" applyBorder="1" applyAlignment="1" applyProtection="1">
      <alignment horizontal="left" vertical="center"/>
    </xf>
    <xf numFmtId="0" fontId="12" fillId="3" borderId="21" xfId="1" applyFont="1" applyFill="1" applyBorder="1" applyAlignment="1" applyProtection="1">
      <alignment horizontal="right" vertical="center" wrapText="1"/>
    </xf>
    <xf numFmtId="0" fontId="12" fillId="3" borderId="41" xfId="1" applyFont="1" applyFill="1" applyBorder="1" applyAlignment="1" applyProtection="1">
      <alignment horizontal="right" vertical="center" wrapText="1"/>
    </xf>
    <xf numFmtId="0" fontId="14" fillId="7" borderId="15" xfId="1" applyFont="1" applyFill="1" applyBorder="1" applyAlignment="1" applyProtection="1">
      <alignment horizontal="left" vertical="center"/>
    </xf>
    <xf numFmtId="0" fontId="8" fillId="7" borderId="11" xfId="1" applyFont="1" applyFill="1" applyBorder="1" applyAlignment="1" applyProtection="1">
      <alignment horizontal="left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Font="1" applyAlignment="1" applyProtection="1">
      <alignment horizontal="justify" vertical="center"/>
      <protection locked="0"/>
    </xf>
    <xf numFmtId="0" fontId="7" fillId="2" borderId="0" xfId="1" applyFont="1" applyFill="1" applyBorder="1" applyAlignment="1" applyProtection="1">
      <alignment horizontal="center"/>
    </xf>
    <xf numFmtId="0" fontId="1" fillId="5" borderId="21" xfId="1" applyFont="1" applyFill="1" applyBorder="1" applyAlignment="1" applyProtection="1">
      <alignment horizontal="right" vertical="center"/>
    </xf>
    <xf numFmtId="0" fontId="1" fillId="5" borderId="41" xfId="1" applyFont="1" applyFill="1" applyBorder="1" applyAlignment="1" applyProtection="1">
      <alignment horizontal="right" vertical="center"/>
    </xf>
    <xf numFmtId="0" fontId="32" fillId="7" borderId="19" xfId="1" applyFont="1" applyFill="1" applyBorder="1" applyAlignment="1" applyProtection="1"/>
    <xf numFmtId="0" fontId="25" fillId="7" borderId="13" xfId="1" applyFill="1" applyBorder="1" applyAlignment="1" applyProtection="1"/>
    <xf numFmtId="0" fontId="25" fillId="0" borderId="13" xfId="1" applyBorder="1" applyAlignment="1" applyProtection="1"/>
    <xf numFmtId="0" fontId="25" fillId="0" borderId="15" xfId="1" applyBorder="1" applyAlignment="1" applyProtection="1"/>
    <xf numFmtId="0" fontId="3" fillId="7" borderId="4" xfId="1" applyFont="1" applyFill="1" applyBorder="1" applyAlignment="1" applyProtection="1"/>
    <xf numFmtId="0" fontId="25" fillId="7" borderId="5" xfId="1" applyFill="1" applyBorder="1" applyAlignment="1" applyProtection="1"/>
    <xf numFmtId="0" fontId="25" fillId="0" borderId="5" xfId="1" applyBorder="1" applyAlignment="1" applyProtection="1"/>
    <xf numFmtId="0" fontId="25" fillId="0" borderId="7" xfId="1" applyBorder="1" applyAlignment="1" applyProtection="1"/>
    <xf numFmtId="0" fontId="32" fillId="7" borderId="4" xfId="1" applyFont="1" applyFill="1" applyBorder="1" applyAlignment="1" applyProtection="1"/>
    <xf numFmtId="0" fontId="1" fillId="12" borderId="21" xfId="1" applyFont="1" applyFill="1" applyBorder="1" applyAlignment="1" applyProtection="1">
      <alignment horizontal="right" vertical="center"/>
    </xf>
    <xf numFmtId="0" fontId="1" fillId="12" borderId="41" xfId="1" applyFont="1" applyFill="1" applyBorder="1" applyAlignment="1" applyProtection="1">
      <alignment horizontal="right" vertical="center"/>
    </xf>
    <xf numFmtId="0" fontId="22" fillId="7" borderId="4" xfId="1" applyFont="1" applyFill="1" applyBorder="1" applyAlignment="1" applyProtection="1">
      <alignment horizontal="left" vertical="center"/>
    </xf>
    <xf numFmtId="0" fontId="25" fillId="7" borderId="5" xfId="1" applyFill="1" applyBorder="1" applyAlignment="1" applyProtection="1">
      <alignment horizontal="left"/>
    </xf>
    <xf numFmtId="0" fontId="12" fillId="5" borderId="21" xfId="1" applyFont="1" applyFill="1" applyBorder="1" applyAlignment="1" applyProtection="1">
      <alignment horizontal="left" vertical="center" wrapText="1"/>
    </xf>
    <xf numFmtId="0" fontId="1" fillId="5" borderId="41" xfId="1" applyFont="1" applyFill="1" applyBorder="1" applyAlignment="1" applyProtection="1">
      <alignment horizontal="left" vertical="center"/>
    </xf>
    <xf numFmtId="0" fontId="1" fillId="5" borderId="40" xfId="1" applyFont="1" applyFill="1" applyBorder="1" applyAlignment="1" applyProtection="1">
      <alignment horizontal="left" vertical="center"/>
    </xf>
    <xf numFmtId="0" fontId="1" fillId="5" borderId="3" xfId="1" applyFont="1" applyFill="1" applyBorder="1" applyAlignment="1" applyProtection="1">
      <alignment horizontal="left" vertical="center"/>
    </xf>
    <xf numFmtId="0" fontId="25" fillId="0" borderId="0" xfId="1" applyFill="1" applyProtection="1"/>
    <xf numFmtId="0" fontId="25" fillId="0" borderId="0" xfId="1" applyFill="1" applyAlignment="1" applyProtection="1">
      <alignment vertical="center"/>
    </xf>
    <xf numFmtId="0" fontId="22" fillId="7" borderId="4" xfId="1" applyFont="1" applyFill="1" applyBorder="1" applyAlignment="1" applyProtection="1">
      <alignment horizontal="center" vertical="center" wrapText="1"/>
    </xf>
    <xf numFmtId="0" fontId="12" fillId="12" borderId="21" xfId="1" applyFont="1" applyFill="1" applyBorder="1" applyAlignment="1" applyProtection="1">
      <alignment horizontal="left" vertical="center"/>
    </xf>
    <xf numFmtId="0" fontId="1" fillId="12" borderId="41" xfId="1" applyFont="1" applyFill="1" applyBorder="1" applyAlignment="1" applyProtection="1">
      <alignment horizontal="left" vertical="center"/>
    </xf>
    <xf numFmtId="0" fontId="1" fillId="12" borderId="40" xfId="1" applyFont="1" applyFill="1" applyBorder="1" applyAlignment="1" applyProtection="1">
      <alignment horizontal="left" vertical="center"/>
    </xf>
    <xf numFmtId="0" fontId="1" fillId="12" borderId="3" xfId="1" applyFont="1" applyFill="1" applyBorder="1" applyAlignment="1" applyProtection="1">
      <alignment horizontal="left" vertical="center"/>
    </xf>
    <xf numFmtId="0" fontId="32" fillId="2" borderId="13" xfId="1" applyFont="1" applyFill="1" applyBorder="1" applyAlignment="1" applyProtection="1">
      <alignment vertical="center"/>
    </xf>
    <xf numFmtId="0" fontId="22" fillId="2" borderId="13" xfId="1" applyFont="1" applyFill="1" applyBorder="1" applyAlignment="1" applyProtection="1"/>
    <xf numFmtId="0" fontId="25" fillId="2" borderId="13" xfId="1" applyFill="1" applyBorder="1" applyAlignment="1" applyProtection="1"/>
    <xf numFmtId="0" fontId="27" fillId="3" borderId="2" xfId="1" applyFont="1" applyFill="1" applyBorder="1" applyAlignment="1" applyProtection="1">
      <alignment horizontal="center" vertical="center" wrapText="1"/>
    </xf>
    <xf numFmtId="0" fontId="27" fillId="3" borderId="1" xfId="1" applyFont="1" applyFill="1" applyBorder="1" applyAlignment="1" applyProtection="1">
      <alignment horizontal="center" vertical="center" wrapText="1"/>
    </xf>
    <xf numFmtId="0" fontId="27" fillId="3" borderId="25" xfId="1" applyFont="1" applyFill="1" applyBorder="1" applyAlignment="1" applyProtection="1">
      <alignment horizontal="center" vertical="center" wrapText="1"/>
    </xf>
    <xf numFmtId="0" fontId="27" fillId="3" borderId="29" xfId="1" applyFont="1" applyFill="1" applyBorder="1" applyAlignment="1" applyProtection="1">
      <alignment horizontal="center" vertical="center" wrapText="1"/>
    </xf>
    <xf numFmtId="0" fontId="28" fillId="7" borderId="20" xfId="1" applyFont="1" applyFill="1" applyBorder="1" applyAlignment="1" applyProtection="1">
      <alignment horizontal="center" vertical="center" wrapText="1"/>
    </xf>
    <xf numFmtId="0" fontId="12" fillId="8" borderId="45" xfId="1" applyFont="1" applyFill="1" applyBorder="1" applyAlignment="1" applyProtection="1">
      <alignment horizontal="left" vertical="center"/>
    </xf>
    <xf numFmtId="0" fontId="12" fillId="8" borderId="42" xfId="1" applyFont="1" applyFill="1" applyBorder="1" applyAlignment="1" applyProtection="1">
      <alignment horizontal="left" vertical="center"/>
    </xf>
    <xf numFmtId="0" fontId="1" fillId="8" borderId="0" xfId="1" applyFont="1" applyFill="1" applyBorder="1" applyAlignment="1" applyProtection="1">
      <alignment horizontal="left"/>
    </xf>
    <xf numFmtId="0" fontId="1" fillId="8" borderId="42" xfId="1" applyFont="1" applyFill="1" applyBorder="1" applyAlignment="1" applyProtection="1">
      <alignment horizontal="left"/>
    </xf>
    <xf numFmtId="0" fontId="1" fillId="8" borderId="46" xfId="1" applyFont="1" applyFill="1" applyBorder="1" applyAlignment="1" applyProtection="1">
      <alignment horizontal="left"/>
    </xf>
    <xf numFmtId="0" fontId="1" fillId="8" borderId="21" xfId="1" applyFont="1" applyFill="1" applyBorder="1" applyAlignment="1" applyProtection="1">
      <alignment horizontal="right" vertical="center" wrapText="1"/>
    </xf>
    <xf numFmtId="0" fontId="1" fillId="8" borderId="3" xfId="1" applyFont="1" applyFill="1" applyBorder="1" applyAlignment="1" applyProtection="1">
      <alignment horizontal="right" vertical="center" wrapText="1"/>
    </xf>
    <xf numFmtId="0" fontId="25" fillId="2" borderId="23" xfId="1" applyFill="1" applyBorder="1" applyAlignment="1" applyProtection="1"/>
    <xf numFmtId="0" fontId="14" fillId="7" borderId="10" xfId="1" applyFont="1" applyFill="1" applyBorder="1" applyAlignment="1" applyProtection="1">
      <alignment horizontal="center" vertical="center"/>
    </xf>
    <xf numFmtId="0" fontId="14" fillId="7" borderId="11" xfId="1" applyFont="1" applyFill="1" applyBorder="1" applyAlignment="1" applyProtection="1">
      <alignment horizontal="center" vertical="center"/>
    </xf>
    <xf numFmtId="0" fontId="3" fillId="7" borderId="10" xfId="1" applyFont="1" applyFill="1" applyBorder="1" applyAlignment="1" applyProtection="1">
      <alignment horizontal="center" vertical="center"/>
    </xf>
    <xf numFmtId="0" fontId="3" fillId="7" borderId="11" xfId="1" applyFont="1" applyFill="1" applyBorder="1" applyAlignment="1" applyProtection="1">
      <alignment horizontal="center" vertical="center"/>
    </xf>
    <xf numFmtId="0" fontId="13" fillId="7" borderId="43" xfId="1" applyFont="1" applyFill="1" applyBorder="1" applyAlignment="1" applyProtection="1">
      <alignment horizontal="center" vertical="center"/>
    </xf>
    <xf numFmtId="0" fontId="13" fillId="7" borderId="44" xfId="1" applyFont="1" applyFill="1" applyBorder="1" applyAlignment="1" applyProtection="1">
      <alignment horizontal="center" vertical="center"/>
    </xf>
    <xf numFmtId="0" fontId="43" fillId="0" borderId="0" xfId="1" applyFont="1" applyFill="1" applyAlignment="1" applyProtection="1"/>
    <xf numFmtId="0" fontId="25" fillId="3" borderId="2" xfId="1" applyFill="1" applyBorder="1" applyAlignment="1" applyProtection="1">
      <alignment horizontal="center" vertical="center"/>
    </xf>
    <xf numFmtId="0" fontId="25" fillId="3" borderId="21" xfId="1" applyFill="1" applyBorder="1" applyAlignment="1" applyProtection="1">
      <alignment horizontal="center" vertical="center"/>
    </xf>
    <xf numFmtId="0" fontId="12" fillId="3" borderId="47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</xf>
    <xf numFmtId="0" fontId="12" fillId="3" borderId="21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justify" wrapText="1"/>
    </xf>
    <xf numFmtId="0" fontId="25" fillId="0" borderId="0" xfId="1" applyAlignment="1" applyProtection="1">
      <alignment vertical="justify"/>
    </xf>
    <xf numFmtId="0" fontId="31" fillId="0" borderId="0" xfId="1" applyFont="1" applyAlignment="1" applyProtection="1">
      <alignment horizontal="left" vertical="center" wrapText="1"/>
    </xf>
    <xf numFmtId="0" fontId="25" fillId="2" borderId="0" xfId="1" applyFill="1" applyBorder="1" applyAlignment="1" applyProtection="1"/>
    <xf numFmtId="0" fontId="13" fillId="7" borderId="4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horizontal="right" vertical="center"/>
    </xf>
    <xf numFmtId="0" fontId="31" fillId="0" borderId="0" xfId="1" applyFont="1" applyFill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right" wrapText="1"/>
    </xf>
    <xf numFmtId="0" fontId="12" fillId="10" borderId="21" xfId="1" applyFont="1" applyFill="1" applyBorder="1" applyAlignment="1" applyProtection="1">
      <alignment horizontal="right" vertical="center" wrapText="1"/>
    </xf>
    <xf numFmtId="0" fontId="12" fillId="10" borderId="41" xfId="1" applyFont="1" applyFill="1" applyBorder="1" applyAlignment="1" applyProtection="1">
      <alignment horizontal="right" vertical="center" wrapText="1"/>
    </xf>
    <xf numFmtId="0" fontId="12" fillId="5" borderId="2" xfId="1" applyFont="1" applyFill="1" applyBorder="1" applyAlignment="1" applyProtection="1">
      <alignment horizontal="left" vertical="center" wrapText="1"/>
    </xf>
    <xf numFmtId="0" fontId="1" fillId="5" borderId="2" xfId="1" applyFont="1" applyFill="1" applyBorder="1" applyAlignment="1" applyProtection="1">
      <alignment horizontal="left" vertical="center"/>
    </xf>
    <xf numFmtId="0" fontId="1" fillId="5" borderId="2" xfId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9" borderId="2" xfId="1" applyFont="1" applyFill="1" applyBorder="1" applyAlignment="1" applyProtection="1">
      <alignment horizontal="left" vertical="center"/>
    </xf>
    <xf numFmtId="0" fontId="1" fillId="9" borderId="2" xfId="1" applyFont="1" applyFill="1" applyBorder="1" applyAlignment="1" applyProtection="1">
      <alignment horizontal="right" vertical="center"/>
    </xf>
    <xf numFmtId="0" fontId="45" fillId="0" borderId="0" xfId="1" applyFont="1" applyFill="1" applyAlignment="1" applyProtection="1">
      <alignment wrapText="1"/>
    </xf>
    <xf numFmtId="0" fontId="43" fillId="0" borderId="0" xfId="1" applyFont="1" applyFill="1" applyBorder="1" applyAlignment="1" applyProtection="1"/>
    <xf numFmtId="0" fontId="1" fillId="3" borderId="8" xfId="1" applyFont="1" applyFill="1" applyBorder="1" applyAlignment="1" applyProtection="1">
      <alignment horizontal="left" vertical="justify"/>
    </xf>
    <xf numFmtId="0" fontId="25" fillId="3" borderId="41" xfId="1" applyFill="1" applyBorder="1" applyAlignment="1" applyProtection="1">
      <alignment horizontal="center" vertical="center"/>
    </xf>
    <xf numFmtId="0" fontId="22" fillId="7" borderId="8" xfId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/>
    </xf>
    <xf numFmtId="0" fontId="12" fillId="8" borderId="2" xfId="1" applyFont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647699</xdr:colOff>
      <xdr:row>37</xdr:row>
      <xdr:rowOff>85725</xdr:rowOff>
    </xdr:from>
    <xdr:to>
      <xdr:col>11</xdr:col>
      <xdr:colOff>342899</xdr:colOff>
      <xdr:row>37</xdr:row>
      <xdr:rowOff>180975</xdr:rowOff>
    </xdr:to>
    <xdr:sp macro="" textlink="">
      <xdr:nvSpPr>
        <xdr:cNvPr id="2" name="Strzałka w lewo 1"/>
        <xdr:cNvSpPr/>
      </xdr:nvSpPr>
      <xdr:spPr>
        <a:xfrm>
          <a:off x="6829424" y="8067675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10</xdr:col>
      <xdr:colOff>647699</xdr:colOff>
      <xdr:row>32</xdr:row>
      <xdr:rowOff>66675</xdr:rowOff>
    </xdr:from>
    <xdr:to>
      <xdr:col>11</xdr:col>
      <xdr:colOff>342899</xdr:colOff>
      <xdr:row>32</xdr:row>
      <xdr:rowOff>161925</xdr:rowOff>
    </xdr:to>
    <xdr:sp macro="" textlink="">
      <xdr:nvSpPr>
        <xdr:cNvPr id="4" name="Strzałka w lewo 3"/>
        <xdr:cNvSpPr/>
      </xdr:nvSpPr>
      <xdr:spPr>
        <a:xfrm>
          <a:off x="6829424" y="7096125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10</xdr:col>
      <xdr:colOff>647700</xdr:colOff>
      <xdr:row>17</xdr:row>
      <xdr:rowOff>114300</xdr:rowOff>
    </xdr:from>
    <xdr:to>
      <xdr:col>11</xdr:col>
      <xdr:colOff>342900</xdr:colOff>
      <xdr:row>18</xdr:row>
      <xdr:rowOff>47625</xdr:rowOff>
    </xdr:to>
    <xdr:sp macro="" textlink="">
      <xdr:nvSpPr>
        <xdr:cNvPr id="6" name="Strzałka w lewo 5"/>
        <xdr:cNvSpPr/>
      </xdr:nvSpPr>
      <xdr:spPr>
        <a:xfrm>
          <a:off x="6829425" y="3733800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22412</xdr:colOff>
      <xdr:row>20</xdr:row>
      <xdr:rowOff>158124</xdr:rowOff>
    </xdr:from>
    <xdr:to>
      <xdr:col>13</xdr:col>
      <xdr:colOff>475130</xdr:colOff>
      <xdr:row>21</xdr:row>
      <xdr:rowOff>14503</xdr:rowOff>
    </xdr:to>
    <xdr:sp macro="" textlink="">
      <xdr:nvSpPr>
        <xdr:cNvPr id="2" name="Strzałka w lewo 1"/>
        <xdr:cNvSpPr/>
      </xdr:nvSpPr>
      <xdr:spPr>
        <a:xfrm>
          <a:off x="7922559" y="4370294"/>
          <a:ext cx="452718" cy="58084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22412</xdr:colOff>
      <xdr:row>32</xdr:row>
      <xdr:rowOff>159806</xdr:rowOff>
    </xdr:from>
    <xdr:to>
      <xdr:col>13</xdr:col>
      <xdr:colOff>464203</xdr:colOff>
      <xdr:row>33</xdr:row>
      <xdr:rowOff>45727</xdr:rowOff>
    </xdr:to>
    <xdr:sp macro="" textlink="">
      <xdr:nvSpPr>
        <xdr:cNvPr id="3" name="Strzałka w lewo 2"/>
        <xdr:cNvSpPr/>
      </xdr:nvSpPr>
      <xdr:spPr>
        <a:xfrm>
          <a:off x="7922559" y="6779559"/>
          <a:ext cx="441791" cy="7703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13</xdr:col>
      <xdr:colOff>0</xdr:colOff>
      <xdr:row>46</xdr:row>
      <xdr:rowOff>48868</xdr:rowOff>
    </xdr:from>
    <xdr:to>
      <xdr:col>14</xdr:col>
      <xdr:colOff>4762</xdr:colOff>
      <xdr:row>46</xdr:row>
      <xdr:rowOff>137767</xdr:rowOff>
    </xdr:to>
    <xdr:sp macro="" textlink="">
      <xdr:nvSpPr>
        <xdr:cNvPr id="4" name="Strzałka w lewo 3"/>
        <xdr:cNvSpPr/>
      </xdr:nvSpPr>
      <xdr:spPr>
        <a:xfrm>
          <a:off x="7096125" y="95821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0</xdr:colOff>
      <xdr:row>51</xdr:row>
      <xdr:rowOff>43898</xdr:rowOff>
    </xdr:from>
    <xdr:to>
      <xdr:col>14</xdr:col>
      <xdr:colOff>4762</xdr:colOff>
      <xdr:row>51</xdr:row>
      <xdr:rowOff>132797</xdr:rowOff>
    </xdr:to>
    <xdr:sp macro="" textlink="">
      <xdr:nvSpPr>
        <xdr:cNvPr id="5" name="Strzałka w lewo 4"/>
        <xdr:cNvSpPr/>
      </xdr:nvSpPr>
      <xdr:spPr>
        <a:xfrm>
          <a:off x="7096125" y="109918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9525</xdr:colOff>
      <xdr:row>52</xdr:row>
      <xdr:rowOff>39342</xdr:rowOff>
    </xdr:from>
    <xdr:to>
      <xdr:col>14</xdr:col>
      <xdr:colOff>14287</xdr:colOff>
      <xdr:row>52</xdr:row>
      <xdr:rowOff>128241</xdr:rowOff>
    </xdr:to>
    <xdr:sp macro="" textlink="">
      <xdr:nvSpPr>
        <xdr:cNvPr id="6" name="Strzałka w lewo 5"/>
        <xdr:cNvSpPr/>
      </xdr:nvSpPr>
      <xdr:spPr>
        <a:xfrm>
          <a:off x="7105650" y="111823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12</xdr:col>
      <xdr:colOff>686905</xdr:colOff>
      <xdr:row>57</xdr:row>
      <xdr:rowOff>132349</xdr:rowOff>
    </xdr:from>
    <xdr:to>
      <xdr:col>13</xdr:col>
      <xdr:colOff>468074</xdr:colOff>
      <xdr:row>57</xdr:row>
      <xdr:rowOff>191089</xdr:rowOff>
    </xdr:to>
    <xdr:sp macro="" textlink="">
      <xdr:nvSpPr>
        <xdr:cNvPr id="7" name="Strzałka w lewo 6"/>
        <xdr:cNvSpPr/>
      </xdr:nvSpPr>
      <xdr:spPr>
        <a:xfrm rot="2580000">
          <a:off x="7791434" y="12347175"/>
          <a:ext cx="576787" cy="5874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12</xdr:row>
      <xdr:rowOff>85725</xdr:rowOff>
    </xdr:from>
    <xdr:to>
      <xdr:col>8</xdr:col>
      <xdr:colOff>239617</xdr:colOff>
      <xdr:row>12</xdr:row>
      <xdr:rowOff>166687</xdr:rowOff>
    </xdr:to>
    <xdr:sp macro="" textlink="">
      <xdr:nvSpPr>
        <xdr:cNvPr id="2" name="Strzałka w lewo 1"/>
        <xdr:cNvSpPr/>
      </xdr:nvSpPr>
      <xdr:spPr>
        <a:xfrm>
          <a:off x="6638925" y="2667000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37</xdr:row>
      <xdr:rowOff>123825</xdr:rowOff>
    </xdr:from>
    <xdr:to>
      <xdr:col>9</xdr:col>
      <xdr:colOff>1492</xdr:colOff>
      <xdr:row>37</xdr:row>
      <xdr:rowOff>204787</xdr:rowOff>
    </xdr:to>
    <xdr:sp macro="" textlink="">
      <xdr:nvSpPr>
        <xdr:cNvPr id="3" name="Strzałka w lewo 4"/>
        <xdr:cNvSpPr/>
      </xdr:nvSpPr>
      <xdr:spPr>
        <a:xfrm>
          <a:off x="6648450" y="7343775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28</xdr:row>
      <xdr:rowOff>57150</xdr:rowOff>
    </xdr:from>
    <xdr:to>
      <xdr:col>9</xdr:col>
      <xdr:colOff>1492</xdr:colOff>
      <xdr:row>28</xdr:row>
      <xdr:rowOff>138112</xdr:rowOff>
    </xdr:to>
    <xdr:sp macro="" textlink="">
      <xdr:nvSpPr>
        <xdr:cNvPr id="5" name="Strzałka w lewo 4"/>
        <xdr:cNvSpPr/>
      </xdr:nvSpPr>
      <xdr:spPr>
        <a:xfrm>
          <a:off x="6648450" y="5876925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36</xdr:row>
      <xdr:rowOff>85724</xdr:rowOff>
    </xdr:from>
    <xdr:to>
      <xdr:col>9</xdr:col>
      <xdr:colOff>1492</xdr:colOff>
      <xdr:row>36</xdr:row>
      <xdr:rowOff>138111</xdr:rowOff>
    </xdr:to>
    <xdr:sp macro="" textlink="">
      <xdr:nvSpPr>
        <xdr:cNvPr id="6" name="Strzałka w lewo 5"/>
        <xdr:cNvSpPr/>
      </xdr:nvSpPr>
      <xdr:spPr>
        <a:xfrm>
          <a:off x="6648450" y="7267574"/>
          <a:ext cx="249142" cy="52387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69144</xdr:colOff>
      <xdr:row>38</xdr:row>
      <xdr:rowOff>177254</xdr:rowOff>
    </xdr:from>
    <xdr:to>
      <xdr:col>8</xdr:col>
      <xdr:colOff>137457</xdr:colOff>
      <xdr:row>49</xdr:row>
      <xdr:rowOff>11911</xdr:rowOff>
    </xdr:to>
    <xdr:sp macro="" textlink="">
      <xdr:nvSpPr>
        <xdr:cNvPr id="7" name="Strzałka w lewo 6"/>
        <xdr:cNvSpPr/>
      </xdr:nvSpPr>
      <xdr:spPr>
        <a:xfrm rot="4362614">
          <a:off x="6262922" y="8299551"/>
          <a:ext cx="977657" cy="68313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milia.maciejewska.MEN-3545\Ustawienia%20lokalne\Temporary%20Internet%20Files\Content.Outlook\32262Z0G\Users\Kamil\Desktop\311204%20technikum%20budownictwa\311204_Technik_budownictwa_09.01.2012_W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04_T_p"/>
      <sheetName val="311204_T_p_1"/>
      <sheetName val="311204_T_p 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zoomScaleNormal="100" zoomScaleSheetLayoutView="85" workbookViewId="0">
      <selection activeCell="A6" sqref="A6:K6"/>
    </sheetView>
  </sheetViews>
  <sheetFormatPr defaultColWidth="9.109375" defaultRowHeight="13.2" x14ac:dyDescent="0.25"/>
  <cols>
    <col min="1" max="1" width="3.33203125" style="3" customWidth="1"/>
    <col min="2" max="2" width="38.88671875" style="3" customWidth="1"/>
    <col min="3" max="5" width="4.88671875" style="3" customWidth="1"/>
    <col min="6" max="6" width="5.5546875" style="40" customWidth="1"/>
    <col min="7" max="7" width="4.88671875" style="3" customWidth="1"/>
    <col min="8" max="8" width="6.44140625" style="3" customWidth="1"/>
    <col min="9" max="9" width="11.33203125" style="3" customWidth="1"/>
    <col min="10" max="10" width="10.109375" style="3" customWidth="1"/>
    <col min="11" max="11" width="2.6640625" style="3" customWidth="1"/>
    <col min="12" max="12" width="5.44140625" style="1" customWidth="1"/>
    <col min="13" max="13" width="10" style="3" customWidth="1"/>
    <col min="14" max="14" width="9.33203125" style="3" customWidth="1"/>
    <col min="15" max="15" width="10.5546875" style="3" customWidth="1"/>
    <col min="16" max="16" width="9.109375" style="3"/>
    <col min="17" max="17" width="11" style="3" customWidth="1"/>
    <col min="18" max="16384" width="9.109375" style="3"/>
  </cols>
  <sheetData>
    <row r="1" spans="1:18" ht="17.399999999999999" x14ac:dyDescent="0.3">
      <c r="A1" s="370" t="s">
        <v>157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M1" s="2"/>
      <c r="N1" s="2"/>
    </row>
    <row r="2" spans="1:18" ht="18" x14ac:dyDescent="0.3">
      <c r="A2" s="371" t="s">
        <v>145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M2" s="4"/>
      <c r="N2" s="4"/>
      <c r="O2" s="5"/>
    </row>
    <row r="3" spans="1:18" ht="15.6" x14ac:dyDescent="0.3">
      <c r="A3" s="372" t="s">
        <v>146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M3" s="6"/>
      <c r="N3" s="6"/>
      <c r="O3" s="5"/>
    </row>
    <row r="4" spans="1:18" ht="15.6" x14ac:dyDescent="0.3">
      <c r="A4" s="320" t="s">
        <v>163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M4" s="6"/>
      <c r="N4" s="6"/>
      <c r="O4" s="5"/>
    </row>
    <row r="5" spans="1:18" ht="15.6" x14ac:dyDescent="0.3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8" ht="17.399999999999999" x14ac:dyDescent="0.3">
      <c r="A6" s="347" t="s">
        <v>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M6" s="7"/>
      <c r="N6" s="5"/>
    </row>
    <row r="7" spans="1:18" ht="18" customHeight="1" x14ac:dyDescent="0.3">
      <c r="A7" s="346" t="s">
        <v>156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M7" s="7"/>
      <c r="N7" s="5"/>
    </row>
    <row r="8" spans="1:18" ht="15.6" x14ac:dyDescent="0.3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N8" s="5"/>
    </row>
    <row r="9" spans="1:18" ht="15.6" hidden="1" customHeight="1" x14ac:dyDescent="0.2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N9" s="239"/>
      <c r="O9" s="239"/>
      <c r="P9" s="239"/>
      <c r="Q9" s="239"/>
    </row>
    <row r="10" spans="1:18" ht="18" customHeight="1" x14ac:dyDescent="0.25">
      <c r="A10" s="359" t="s">
        <v>4</v>
      </c>
      <c r="B10" s="359" t="s">
        <v>5</v>
      </c>
      <c r="C10" s="367" t="s">
        <v>6</v>
      </c>
      <c r="D10" s="368"/>
      <c r="E10" s="368"/>
      <c r="F10" s="368"/>
      <c r="G10" s="368"/>
      <c r="H10" s="369"/>
      <c r="I10" s="338" t="s">
        <v>101</v>
      </c>
      <c r="J10" s="341" t="s">
        <v>102</v>
      </c>
      <c r="K10" s="340"/>
      <c r="L10" s="235"/>
      <c r="M10" s="236">
        <v>32</v>
      </c>
      <c r="N10" s="234" t="s">
        <v>2</v>
      </c>
      <c r="R10" s="238"/>
    </row>
    <row r="11" spans="1:18" ht="18" customHeight="1" x14ac:dyDescent="0.25">
      <c r="A11" s="359"/>
      <c r="B11" s="359"/>
      <c r="C11" s="326" t="s">
        <v>8</v>
      </c>
      <c r="D11" s="327"/>
      <c r="E11" s="326" t="s">
        <v>9</v>
      </c>
      <c r="F11" s="327"/>
      <c r="G11" s="326" t="s">
        <v>10</v>
      </c>
      <c r="H11" s="327"/>
      <c r="I11" s="339"/>
      <c r="J11" s="342"/>
      <c r="K11" s="342"/>
      <c r="L11" s="235"/>
      <c r="M11" s="323" t="s">
        <v>47</v>
      </c>
      <c r="N11" s="324"/>
      <c r="O11" s="324"/>
      <c r="P11" s="324"/>
      <c r="Q11" s="237"/>
    </row>
    <row r="12" spans="1:18" ht="45.75" customHeight="1" x14ac:dyDescent="0.25">
      <c r="A12" s="360"/>
      <c r="B12" s="360"/>
      <c r="C12" s="9" t="s">
        <v>96</v>
      </c>
      <c r="D12" s="9" t="s">
        <v>97</v>
      </c>
      <c r="E12" s="9" t="s">
        <v>96</v>
      </c>
      <c r="F12" s="9" t="s">
        <v>97</v>
      </c>
      <c r="G12" s="9" t="s">
        <v>96</v>
      </c>
      <c r="H12" s="9" t="s">
        <v>97</v>
      </c>
      <c r="I12" s="340"/>
      <c r="J12" s="342"/>
      <c r="K12" s="342"/>
      <c r="L12" s="8"/>
      <c r="M12" s="352" t="s">
        <v>100</v>
      </c>
      <c r="N12" s="363" t="s">
        <v>48</v>
      </c>
      <c r="O12" s="350" t="s">
        <v>49</v>
      </c>
    </row>
    <row r="13" spans="1:18" ht="18" customHeight="1" x14ac:dyDescent="0.25">
      <c r="A13" s="334" t="s">
        <v>33</v>
      </c>
      <c r="B13" s="335"/>
      <c r="C13" s="336"/>
      <c r="D13" s="336"/>
      <c r="E13" s="336"/>
      <c r="F13" s="336"/>
      <c r="G13" s="336"/>
      <c r="H13" s="336"/>
      <c r="I13" s="336"/>
      <c r="J13" s="337"/>
      <c r="K13" s="221"/>
      <c r="L13" s="8"/>
      <c r="M13" s="353"/>
      <c r="N13" s="364"/>
      <c r="O13" s="351"/>
    </row>
    <row r="14" spans="1:18" x14ac:dyDescent="0.25">
      <c r="A14" s="10">
        <v>1</v>
      </c>
      <c r="B14" s="11" t="s">
        <v>11</v>
      </c>
      <c r="C14" s="12">
        <v>2</v>
      </c>
      <c r="D14" s="12">
        <v>2</v>
      </c>
      <c r="E14" s="12">
        <v>2</v>
      </c>
      <c r="F14" s="13">
        <v>2</v>
      </c>
      <c r="G14" s="12">
        <v>2</v>
      </c>
      <c r="H14" s="12">
        <v>2</v>
      </c>
      <c r="I14" s="219">
        <f t="shared" ref="I14:I25" si="0">SUM(C14:H14)/2</f>
        <v>6</v>
      </c>
      <c r="J14" s="220">
        <f>I14*32</f>
        <v>192</v>
      </c>
      <c r="K14" s="14"/>
      <c r="M14" s="50">
        <v>160</v>
      </c>
      <c r="N14" s="46" t="str">
        <f t="shared" ref="N14:N25" si="1">IF((J14+K14)&gt;=M14,"OK","BŁĄD")</f>
        <v>OK</v>
      </c>
      <c r="O14" s="46" t="str">
        <f t="shared" ref="O14:O25" si="2">IF(J14&gt;M14,"więcej","")</f>
        <v>więcej</v>
      </c>
      <c r="P14" s="193"/>
      <c r="Q14" s="197"/>
    </row>
    <row r="15" spans="1:18" x14ac:dyDescent="0.25">
      <c r="A15" s="10">
        <v>2</v>
      </c>
      <c r="B15" s="15" t="s">
        <v>112</v>
      </c>
      <c r="C15" s="12">
        <v>2</v>
      </c>
      <c r="D15" s="12">
        <v>2</v>
      </c>
      <c r="E15" s="12">
        <v>2</v>
      </c>
      <c r="F15" s="13">
        <v>2</v>
      </c>
      <c r="G15" s="12">
        <v>1</v>
      </c>
      <c r="H15" s="12">
        <v>1</v>
      </c>
      <c r="I15" s="219">
        <f t="shared" si="0"/>
        <v>5</v>
      </c>
      <c r="J15" s="220">
        <f t="shared" ref="J15:J25" si="3">I15*32</f>
        <v>160</v>
      </c>
      <c r="K15" s="310"/>
      <c r="M15" s="194">
        <v>130</v>
      </c>
      <c r="N15" s="46" t="str">
        <f t="shared" si="1"/>
        <v>OK</v>
      </c>
      <c r="O15" s="46" t="str">
        <f t="shared" si="2"/>
        <v>więcej</v>
      </c>
      <c r="Q15" s="197"/>
    </row>
    <row r="16" spans="1:18" x14ac:dyDescent="0.25">
      <c r="A16" s="10">
        <v>3</v>
      </c>
      <c r="B16" s="11" t="s">
        <v>12</v>
      </c>
      <c r="C16" s="12">
        <v>1</v>
      </c>
      <c r="D16" s="12">
        <v>1</v>
      </c>
      <c r="E16" s="12">
        <v>1</v>
      </c>
      <c r="F16" s="13">
        <v>1</v>
      </c>
      <c r="G16" s="12">
        <v>1</v>
      </c>
      <c r="H16" s="12">
        <v>1</v>
      </c>
      <c r="I16" s="219">
        <f t="shared" si="0"/>
        <v>3</v>
      </c>
      <c r="J16" s="220">
        <f t="shared" si="3"/>
        <v>96</v>
      </c>
      <c r="K16" s="310"/>
      <c r="M16" s="195">
        <v>60</v>
      </c>
      <c r="N16" s="46" t="str">
        <f t="shared" si="1"/>
        <v>OK</v>
      </c>
      <c r="O16" s="46" t="str">
        <f t="shared" si="2"/>
        <v>więcej</v>
      </c>
    </row>
    <row r="17" spans="1:15" ht="12.75" customHeight="1" x14ac:dyDescent="0.25">
      <c r="A17" s="10">
        <v>4</v>
      </c>
      <c r="B17" s="11" t="s">
        <v>161</v>
      </c>
      <c r="C17" s="12">
        <v>1</v>
      </c>
      <c r="D17" s="12">
        <v>1</v>
      </c>
      <c r="E17" s="12"/>
      <c r="F17" s="13"/>
      <c r="G17" s="12"/>
      <c r="H17" s="12"/>
      <c r="I17" s="219">
        <f t="shared" si="0"/>
        <v>1</v>
      </c>
      <c r="J17" s="220">
        <f t="shared" si="3"/>
        <v>32</v>
      </c>
      <c r="K17" s="310"/>
      <c r="M17" s="195">
        <v>30</v>
      </c>
      <c r="N17" s="46" t="str">
        <f t="shared" si="1"/>
        <v>OK</v>
      </c>
      <c r="O17" s="46" t="str">
        <f t="shared" si="2"/>
        <v>więcej</v>
      </c>
    </row>
    <row r="18" spans="1:15" x14ac:dyDescent="0.25">
      <c r="A18" s="10">
        <v>5</v>
      </c>
      <c r="B18" s="11" t="s">
        <v>162</v>
      </c>
      <c r="C18" s="12">
        <v>2</v>
      </c>
      <c r="D18" s="12">
        <v>2</v>
      </c>
      <c r="E18" s="13"/>
      <c r="F18" s="13"/>
      <c r="G18" s="16"/>
      <c r="H18" s="16"/>
      <c r="I18" s="219">
        <f t="shared" si="0"/>
        <v>2</v>
      </c>
      <c r="J18" s="220">
        <f t="shared" si="3"/>
        <v>64</v>
      </c>
      <c r="K18" s="310"/>
      <c r="M18" s="195">
        <v>60</v>
      </c>
      <c r="N18" s="46" t="str">
        <f t="shared" si="1"/>
        <v>OK</v>
      </c>
      <c r="O18" s="46" t="str">
        <f t="shared" si="2"/>
        <v>więcej</v>
      </c>
    </row>
    <row r="19" spans="1:15" x14ac:dyDescent="0.25">
      <c r="A19" s="10">
        <v>6</v>
      </c>
      <c r="B19" s="11" t="s">
        <v>15</v>
      </c>
      <c r="C19" s="12">
        <v>1</v>
      </c>
      <c r="D19" s="12">
        <v>1</v>
      </c>
      <c r="E19" s="12">
        <v>1</v>
      </c>
      <c r="F19" s="13">
        <v>1</v>
      </c>
      <c r="G19" s="12">
        <v>1</v>
      </c>
      <c r="H19" s="12">
        <v>1</v>
      </c>
      <c r="I19" s="219">
        <f t="shared" si="0"/>
        <v>3</v>
      </c>
      <c r="J19" s="220">
        <f t="shared" si="3"/>
        <v>96</v>
      </c>
      <c r="K19" s="310"/>
      <c r="M19" s="195">
        <v>30</v>
      </c>
      <c r="N19" s="46" t="str">
        <f t="shared" si="1"/>
        <v>OK</v>
      </c>
      <c r="O19" s="46" t="str">
        <f t="shared" si="2"/>
        <v>więcej</v>
      </c>
    </row>
    <row r="20" spans="1:15" x14ac:dyDescent="0.25">
      <c r="A20" s="10">
        <v>9</v>
      </c>
      <c r="B20" s="11" t="s">
        <v>18</v>
      </c>
      <c r="C20" s="12">
        <v>1</v>
      </c>
      <c r="D20" s="12">
        <v>1</v>
      </c>
      <c r="E20" s="12">
        <v>1</v>
      </c>
      <c r="F20" s="13">
        <v>1</v>
      </c>
      <c r="G20" s="12">
        <v>1</v>
      </c>
      <c r="H20" s="12">
        <v>1</v>
      </c>
      <c r="I20" s="219">
        <f t="shared" si="0"/>
        <v>3</v>
      </c>
      <c r="J20" s="220">
        <f t="shared" si="3"/>
        <v>96</v>
      </c>
      <c r="K20" s="310"/>
      <c r="M20" s="195">
        <v>30</v>
      </c>
      <c r="N20" s="46" t="str">
        <f t="shared" si="1"/>
        <v>OK</v>
      </c>
      <c r="O20" s="46" t="str">
        <f t="shared" si="2"/>
        <v>więcej</v>
      </c>
    </row>
    <row r="21" spans="1:15" x14ac:dyDescent="0.25">
      <c r="A21" s="10">
        <v>10</v>
      </c>
      <c r="B21" s="11" t="s">
        <v>19</v>
      </c>
      <c r="C21" s="12">
        <v>2</v>
      </c>
      <c r="D21" s="12">
        <v>2</v>
      </c>
      <c r="E21" s="12">
        <v>2</v>
      </c>
      <c r="F21" s="13">
        <v>2</v>
      </c>
      <c r="G21" s="12">
        <v>1</v>
      </c>
      <c r="H21" s="12">
        <v>1</v>
      </c>
      <c r="I21" s="219">
        <f t="shared" si="0"/>
        <v>5</v>
      </c>
      <c r="J21" s="220">
        <f t="shared" si="3"/>
        <v>160</v>
      </c>
      <c r="K21" s="310"/>
      <c r="M21" s="195">
        <v>130</v>
      </c>
      <c r="N21" s="46" t="str">
        <f t="shared" si="1"/>
        <v>OK</v>
      </c>
      <c r="O21" s="46" t="str">
        <f t="shared" si="2"/>
        <v>więcej</v>
      </c>
    </row>
    <row r="22" spans="1:15" x14ac:dyDescent="0.25">
      <c r="A22" s="10">
        <v>11</v>
      </c>
      <c r="B22" s="11" t="s">
        <v>20</v>
      </c>
      <c r="C22" s="12">
        <v>1</v>
      </c>
      <c r="D22" s="12">
        <v>1</v>
      </c>
      <c r="E22" s="12"/>
      <c r="F22" s="13"/>
      <c r="G22" s="12"/>
      <c r="H22" s="12"/>
      <c r="I22" s="219">
        <f t="shared" si="0"/>
        <v>1</v>
      </c>
      <c r="J22" s="220">
        <f t="shared" si="3"/>
        <v>32</v>
      </c>
      <c r="K22" s="310"/>
      <c r="M22" s="195">
        <v>30</v>
      </c>
      <c r="N22" s="46" t="str">
        <f t="shared" si="1"/>
        <v>OK</v>
      </c>
      <c r="O22" s="46" t="str">
        <f t="shared" si="2"/>
        <v>więcej</v>
      </c>
    </row>
    <row r="23" spans="1:15" x14ac:dyDescent="0.25">
      <c r="A23" s="10">
        <v>12</v>
      </c>
      <c r="B23" s="11" t="s">
        <v>21</v>
      </c>
      <c r="C23" s="12">
        <v>3</v>
      </c>
      <c r="D23" s="12">
        <v>3</v>
      </c>
      <c r="E23" s="12">
        <v>3</v>
      </c>
      <c r="F23" s="13">
        <v>3</v>
      </c>
      <c r="G23" s="12">
        <v>3</v>
      </c>
      <c r="H23" s="12">
        <v>3</v>
      </c>
      <c r="I23" s="219">
        <f t="shared" si="0"/>
        <v>9</v>
      </c>
      <c r="J23" s="220">
        <f t="shared" si="3"/>
        <v>288</v>
      </c>
      <c r="K23" s="310"/>
      <c r="M23" s="195">
        <v>290</v>
      </c>
      <c r="N23" s="46" t="str">
        <f t="shared" si="1"/>
        <v>BŁĄD</v>
      </c>
      <c r="O23" s="46" t="str">
        <f t="shared" si="2"/>
        <v/>
      </c>
    </row>
    <row r="24" spans="1:15" x14ac:dyDescent="0.25">
      <c r="A24" s="10">
        <v>13</v>
      </c>
      <c r="B24" s="11" t="s">
        <v>22</v>
      </c>
      <c r="C24" s="13">
        <v>1</v>
      </c>
      <c r="D24" s="13">
        <v>1</v>
      </c>
      <c r="E24" s="12"/>
      <c r="F24" s="13"/>
      <c r="G24" s="12"/>
      <c r="H24" s="12"/>
      <c r="I24" s="219">
        <f t="shared" si="0"/>
        <v>1</v>
      </c>
      <c r="J24" s="220">
        <f t="shared" si="3"/>
        <v>32</v>
      </c>
      <c r="K24" s="310"/>
      <c r="M24" s="195">
        <v>30</v>
      </c>
      <c r="N24" s="46" t="str">
        <f t="shared" si="1"/>
        <v>OK</v>
      </c>
      <c r="O24" s="46" t="str">
        <f t="shared" si="2"/>
        <v>więcej</v>
      </c>
    </row>
    <row r="25" spans="1:15" x14ac:dyDescent="0.25">
      <c r="A25" s="10">
        <v>14</v>
      </c>
      <c r="B25" s="11" t="s">
        <v>95</v>
      </c>
      <c r="C25" s="12">
        <v>1</v>
      </c>
      <c r="D25" s="12">
        <v>1</v>
      </c>
      <c r="E25" s="12">
        <v>1</v>
      </c>
      <c r="F25" s="13">
        <v>1</v>
      </c>
      <c r="G25" s="12">
        <v>1</v>
      </c>
      <c r="H25" s="12">
        <v>1</v>
      </c>
      <c r="I25" s="219">
        <f t="shared" si="0"/>
        <v>3</v>
      </c>
      <c r="J25" s="220">
        <f t="shared" si="3"/>
        <v>96</v>
      </c>
      <c r="K25" s="310"/>
      <c r="M25" s="50">
        <v>95</v>
      </c>
      <c r="N25" s="46" t="str">
        <f t="shared" si="1"/>
        <v>OK</v>
      </c>
      <c r="O25" s="46" t="str">
        <f t="shared" si="2"/>
        <v>więcej</v>
      </c>
    </row>
    <row r="26" spans="1:15" ht="15" customHeight="1" x14ac:dyDescent="0.3">
      <c r="A26" s="365" t="s">
        <v>23</v>
      </c>
      <c r="B26" s="366"/>
      <c r="C26" s="220">
        <f t="shared" ref="C26:J26" si="4">SUM(C14:C25)</f>
        <v>18</v>
      </c>
      <c r="D26" s="220">
        <f t="shared" si="4"/>
        <v>18</v>
      </c>
      <c r="E26" s="220">
        <f t="shared" si="4"/>
        <v>13</v>
      </c>
      <c r="F26" s="220">
        <f t="shared" si="4"/>
        <v>13</v>
      </c>
      <c r="G26" s="220">
        <f t="shared" si="4"/>
        <v>11</v>
      </c>
      <c r="H26" s="220">
        <f t="shared" si="4"/>
        <v>11</v>
      </c>
      <c r="I26" s="222">
        <f t="shared" si="4"/>
        <v>42</v>
      </c>
      <c r="J26" s="222">
        <f t="shared" si="4"/>
        <v>1344</v>
      </c>
      <c r="K26" s="223"/>
      <c r="M26" s="18"/>
      <c r="N26" s="17"/>
      <c r="O26" s="17"/>
    </row>
    <row r="27" spans="1:15" s="21" customFormat="1" ht="15" customHeight="1" x14ac:dyDescent="0.25">
      <c r="A27" s="356" t="s">
        <v>24</v>
      </c>
      <c r="B27" s="357"/>
      <c r="C27" s="357"/>
      <c r="D27" s="357"/>
      <c r="E27" s="357"/>
      <c r="F27" s="357"/>
      <c r="G27" s="357"/>
      <c r="H27" s="357"/>
      <c r="I27" s="357"/>
      <c r="J27" s="357"/>
      <c r="K27" s="19"/>
      <c r="M27" s="20"/>
      <c r="N27" s="17"/>
      <c r="O27" s="17"/>
    </row>
    <row r="28" spans="1:15" ht="15" customHeight="1" x14ac:dyDescent="0.25">
      <c r="A28" s="309">
        <v>1</v>
      </c>
      <c r="B28" s="279" t="s">
        <v>113</v>
      </c>
      <c r="C28" s="215"/>
      <c r="D28" s="215"/>
      <c r="E28" s="215"/>
      <c r="F28" s="215"/>
      <c r="G28" s="215">
        <v>1</v>
      </c>
      <c r="H28" s="215">
        <v>1</v>
      </c>
      <c r="I28" s="22">
        <f>SUM(C28:H28)/2</f>
        <v>1</v>
      </c>
      <c r="J28" s="23">
        <f>I28*32</f>
        <v>32</v>
      </c>
      <c r="K28" s="14"/>
      <c r="M28" s="24"/>
      <c r="N28" s="17"/>
      <c r="O28" s="17"/>
    </row>
    <row r="29" spans="1:15" ht="15" customHeight="1" x14ac:dyDescent="0.25">
      <c r="A29" s="309">
        <v>2</v>
      </c>
      <c r="B29" s="265" t="s">
        <v>108</v>
      </c>
      <c r="C29" s="215">
        <v>4</v>
      </c>
      <c r="D29" s="215">
        <v>4</v>
      </c>
      <c r="E29" s="215">
        <v>1</v>
      </c>
      <c r="F29" s="215">
        <v>1</v>
      </c>
      <c r="G29" s="215"/>
      <c r="H29" s="215"/>
      <c r="I29" s="22">
        <f>SUM(C29:H29)/2</f>
        <v>5</v>
      </c>
      <c r="J29" s="23">
        <f t="shared" ref="J29:J32" si="5">I29*32</f>
        <v>160</v>
      </c>
      <c r="K29" s="25"/>
      <c r="M29" s="26"/>
      <c r="N29" s="20"/>
      <c r="O29" s="20"/>
    </row>
    <row r="30" spans="1:15" ht="15" customHeight="1" x14ac:dyDescent="0.25">
      <c r="A30" s="309">
        <v>3</v>
      </c>
      <c r="B30" s="265" t="s">
        <v>148</v>
      </c>
      <c r="C30" s="215"/>
      <c r="D30" s="215"/>
      <c r="E30" s="215">
        <v>3</v>
      </c>
      <c r="F30" s="215">
        <v>3</v>
      </c>
      <c r="G30" s="215">
        <v>3</v>
      </c>
      <c r="H30" s="215">
        <v>3</v>
      </c>
      <c r="I30" s="22">
        <f>SUM(C30:H30)/2</f>
        <v>6</v>
      </c>
      <c r="J30" s="23">
        <f t="shared" si="5"/>
        <v>192</v>
      </c>
      <c r="K30" s="25"/>
      <c r="M30" s="26"/>
      <c r="N30" s="20"/>
      <c r="O30" s="20"/>
    </row>
    <row r="31" spans="1:15" ht="15" customHeight="1" x14ac:dyDescent="0.25">
      <c r="A31" s="309">
        <v>4</v>
      </c>
      <c r="B31" s="265" t="s">
        <v>119</v>
      </c>
      <c r="C31" s="215"/>
      <c r="D31" s="215"/>
      <c r="E31" s="215">
        <v>3</v>
      </c>
      <c r="F31" s="215">
        <v>3</v>
      </c>
      <c r="G31" s="215">
        <v>4</v>
      </c>
      <c r="H31" s="215">
        <v>4</v>
      </c>
      <c r="I31" s="22">
        <f>SUM(C31:H31)/2</f>
        <v>7</v>
      </c>
      <c r="J31" s="23">
        <f t="shared" si="5"/>
        <v>224</v>
      </c>
      <c r="K31" s="14"/>
      <c r="M31" s="26"/>
      <c r="N31" s="20"/>
      <c r="O31" s="20"/>
    </row>
    <row r="32" spans="1:15" ht="28.5" customHeight="1" x14ac:dyDescent="0.25">
      <c r="A32" s="309">
        <v>5</v>
      </c>
      <c r="B32" s="265" t="s">
        <v>114</v>
      </c>
      <c r="C32" s="215">
        <v>1</v>
      </c>
      <c r="D32" s="215">
        <v>1</v>
      </c>
      <c r="E32" s="215"/>
      <c r="F32" s="14"/>
      <c r="G32" s="215"/>
      <c r="H32" s="215"/>
      <c r="I32" s="22">
        <f>SUM(C32:H32)/2</f>
        <v>1</v>
      </c>
      <c r="J32" s="23">
        <f t="shared" si="5"/>
        <v>32</v>
      </c>
      <c r="K32" s="14"/>
      <c r="M32" s="26"/>
      <c r="N32" s="20"/>
      <c r="O32" s="20"/>
    </row>
    <row r="33" spans="1:17" ht="15" customHeight="1" x14ac:dyDescent="0.25">
      <c r="A33" s="361" t="s">
        <v>23</v>
      </c>
      <c r="B33" s="362"/>
      <c r="C33" s="23">
        <f t="shared" ref="C33:I33" si="6">SUM(C28:C32)</f>
        <v>5</v>
      </c>
      <c r="D33" s="23">
        <f t="shared" si="6"/>
        <v>5</v>
      </c>
      <c r="E33" s="23">
        <f t="shared" si="6"/>
        <v>7</v>
      </c>
      <c r="F33" s="23">
        <f t="shared" si="6"/>
        <v>7</v>
      </c>
      <c r="G33" s="23">
        <f t="shared" si="6"/>
        <v>8</v>
      </c>
      <c r="H33" s="23">
        <f t="shared" si="6"/>
        <v>8</v>
      </c>
      <c r="I33" s="27">
        <f t="shared" si="6"/>
        <v>20</v>
      </c>
      <c r="J33" s="27">
        <f>J28+J29+J30+J31+J32</f>
        <v>640</v>
      </c>
      <c r="K33" s="28"/>
      <c r="M33" s="196">
        <v>630</v>
      </c>
      <c r="N33" s="46" t="str">
        <f>IF((J33+K33)&gt;=M33,"OK","BŁĄD")</f>
        <v>OK</v>
      </c>
      <c r="O33" s="46" t="str">
        <f>IF(J33&gt;M33,"więcej","")</f>
        <v>więcej</v>
      </c>
    </row>
    <row r="34" spans="1:17" ht="15" customHeight="1" x14ac:dyDescent="0.25">
      <c r="A34" s="354" t="s">
        <v>120</v>
      </c>
      <c r="B34" s="355"/>
      <c r="C34" s="355"/>
      <c r="D34" s="355"/>
      <c r="E34" s="355"/>
      <c r="F34" s="355"/>
      <c r="G34" s="355"/>
      <c r="H34" s="355"/>
      <c r="I34" s="355"/>
      <c r="J34" s="355"/>
      <c r="K34" s="211"/>
      <c r="M34" s="26"/>
      <c r="N34" s="20"/>
      <c r="O34" s="20"/>
    </row>
    <row r="35" spans="1:17" s="278" customFormat="1" ht="26.25" customHeight="1" x14ac:dyDescent="0.25">
      <c r="A35" s="279">
        <v>1</v>
      </c>
      <c r="B35" s="279" t="s">
        <v>121</v>
      </c>
      <c r="C35" s="281">
        <v>3</v>
      </c>
      <c r="D35" s="281">
        <v>3</v>
      </c>
      <c r="E35" s="281">
        <v>3</v>
      </c>
      <c r="F35" s="282">
        <v>3</v>
      </c>
      <c r="G35" s="281"/>
      <c r="H35" s="281"/>
      <c r="I35" s="273">
        <f>SUM(C35:H35)/2</f>
        <v>6</v>
      </c>
      <c r="J35" s="274">
        <f>I35*32</f>
        <v>192</v>
      </c>
      <c r="K35" s="275"/>
      <c r="L35" s="276"/>
      <c r="M35" s="8"/>
      <c r="N35" s="277"/>
      <c r="O35" s="277"/>
    </row>
    <row r="36" spans="1:17" ht="25.5" customHeight="1" x14ac:dyDescent="0.25">
      <c r="A36" s="280">
        <v>2</v>
      </c>
      <c r="B36" s="279" t="s">
        <v>140</v>
      </c>
      <c r="C36" s="215">
        <v>4</v>
      </c>
      <c r="D36" s="215">
        <v>4</v>
      </c>
      <c r="E36" s="215">
        <v>8</v>
      </c>
      <c r="F36" s="215">
        <v>8</v>
      </c>
      <c r="G36" s="215">
        <v>8</v>
      </c>
      <c r="H36" s="215">
        <v>8</v>
      </c>
      <c r="I36" s="29">
        <f>SUM(C36:H36)/2</f>
        <v>20</v>
      </c>
      <c r="J36" s="274">
        <f t="shared" ref="J36:J37" si="7">I36*32</f>
        <v>640</v>
      </c>
      <c r="K36" s="14"/>
      <c r="M36" s="26"/>
      <c r="N36" s="17"/>
      <c r="O36" s="17"/>
    </row>
    <row r="37" spans="1:17" ht="27" customHeight="1" x14ac:dyDescent="0.25">
      <c r="A37" s="280">
        <v>3</v>
      </c>
      <c r="B37" s="279" t="s">
        <v>130</v>
      </c>
      <c r="C37" s="283"/>
      <c r="D37" s="283"/>
      <c r="E37" s="283"/>
      <c r="F37" s="284"/>
      <c r="G37" s="215">
        <v>4</v>
      </c>
      <c r="H37" s="215">
        <v>4</v>
      </c>
      <c r="I37" s="29">
        <f>SUM(C37:H37)/2</f>
        <v>4</v>
      </c>
      <c r="J37" s="274">
        <f t="shared" si="7"/>
        <v>128</v>
      </c>
      <c r="K37" s="14"/>
      <c r="M37" s="26"/>
      <c r="N37" s="17"/>
      <c r="O37" s="17"/>
    </row>
    <row r="38" spans="1:17" ht="15.6" x14ac:dyDescent="0.25">
      <c r="A38" s="330" t="s">
        <v>153</v>
      </c>
      <c r="B38" s="331"/>
      <c r="C38" s="41">
        <f t="shared" ref="C38:I38" si="8">SUM(C35:C37)</f>
        <v>7</v>
      </c>
      <c r="D38" s="41">
        <f t="shared" si="8"/>
        <v>7</v>
      </c>
      <c r="E38" s="41">
        <f t="shared" si="8"/>
        <v>11</v>
      </c>
      <c r="F38" s="41">
        <f t="shared" si="8"/>
        <v>11</v>
      </c>
      <c r="G38" s="41">
        <f t="shared" si="8"/>
        <v>12</v>
      </c>
      <c r="H38" s="41">
        <f t="shared" si="8"/>
        <v>12</v>
      </c>
      <c r="I38" s="41">
        <f t="shared" si="8"/>
        <v>30</v>
      </c>
      <c r="J38" s="274">
        <f>J35+J36+J37</f>
        <v>960</v>
      </c>
      <c r="K38" s="30"/>
      <c r="M38" s="198">
        <v>970</v>
      </c>
      <c r="N38" s="46" t="str">
        <f>IF((J38+K38)&gt;=M38,"OK","BŁĄD")</f>
        <v>BŁĄD</v>
      </c>
      <c r="O38" s="46" t="str">
        <f>IF(J38&gt;M38,"mniej","")</f>
        <v/>
      </c>
      <c r="P38" s="1"/>
      <c r="Q38" s="1"/>
    </row>
    <row r="39" spans="1:17" ht="15.6" x14ac:dyDescent="0.25">
      <c r="A39" s="330" t="s">
        <v>58</v>
      </c>
      <c r="B39" s="331"/>
      <c r="C39" s="41">
        <v>12</v>
      </c>
      <c r="D39" s="41">
        <v>12</v>
      </c>
      <c r="E39" s="41">
        <v>18</v>
      </c>
      <c r="F39" s="41">
        <v>18</v>
      </c>
      <c r="G39" s="41">
        <v>20</v>
      </c>
      <c r="H39" s="41">
        <v>20</v>
      </c>
      <c r="I39" s="41">
        <v>50</v>
      </c>
      <c r="J39" s="274">
        <v>1600</v>
      </c>
      <c r="K39" s="30"/>
      <c r="M39" s="311"/>
      <c r="N39" s="312"/>
      <c r="O39" s="312"/>
      <c r="P39" s="1"/>
      <c r="Q39" s="1"/>
    </row>
    <row r="40" spans="1:17" ht="28.5" customHeight="1" x14ac:dyDescent="0.25">
      <c r="A40" s="328" t="s">
        <v>30</v>
      </c>
      <c r="B40" s="329"/>
      <c r="C40" s="32">
        <f t="shared" ref="C40:I40" si="9">C26+C33+C38</f>
        <v>30</v>
      </c>
      <c r="D40" s="32">
        <f t="shared" si="9"/>
        <v>30</v>
      </c>
      <c r="E40" s="32">
        <f t="shared" si="9"/>
        <v>31</v>
      </c>
      <c r="F40" s="32">
        <f t="shared" si="9"/>
        <v>31</v>
      </c>
      <c r="G40" s="32">
        <f t="shared" si="9"/>
        <v>31</v>
      </c>
      <c r="H40" s="32">
        <f t="shared" si="9"/>
        <v>31</v>
      </c>
      <c r="I40" s="32">
        <f t="shared" si="9"/>
        <v>92</v>
      </c>
      <c r="J40" s="318">
        <v>2944</v>
      </c>
      <c r="K40" s="33"/>
      <c r="L40" s="20"/>
      <c r="M40" s="34"/>
      <c r="N40" s="31"/>
      <c r="O40" s="35"/>
      <c r="P40" s="1"/>
      <c r="Q40" s="1"/>
    </row>
    <row r="41" spans="1:17" ht="28.5" customHeight="1" x14ac:dyDescent="0.25">
      <c r="A41" s="313" t="s">
        <v>149</v>
      </c>
      <c r="B41" s="314" t="s">
        <v>154</v>
      </c>
      <c r="C41" s="307"/>
      <c r="D41" s="307"/>
      <c r="E41" s="307">
        <v>1</v>
      </c>
      <c r="F41" s="307">
        <v>1</v>
      </c>
      <c r="G41" s="307">
        <v>2</v>
      </c>
      <c r="H41" s="307">
        <v>2</v>
      </c>
      <c r="I41" s="307">
        <v>3</v>
      </c>
      <c r="J41" s="316">
        <v>90</v>
      </c>
      <c r="K41" s="33"/>
      <c r="L41" s="20"/>
      <c r="M41" s="34"/>
      <c r="N41" s="31"/>
      <c r="O41" s="35"/>
      <c r="P41" s="1"/>
      <c r="Q41" s="1"/>
    </row>
    <row r="42" spans="1:17" ht="20.25" customHeight="1" x14ac:dyDescent="0.25">
      <c r="A42" s="313" t="s">
        <v>150</v>
      </c>
      <c r="B42" s="315" t="s">
        <v>122</v>
      </c>
      <c r="C42" s="307">
        <v>2</v>
      </c>
      <c r="D42" s="307">
        <v>2</v>
      </c>
      <c r="E42" s="307">
        <v>2</v>
      </c>
      <c r="F42" s="307">
        <v>2</v>
      </c>
      <c r="G42" s="307">
        <v>2</v>
      </c>
      <c r="H42" s="307">
        <v>2</v>
      </c>
      <c r="I42" s="307">
        <f>SUM(C42:H42)/2</f>
        <v>6</v>
      </c>
      <c r="J42" s="307">
        <v>180</v>
      </c>
      <c r="K42" s="285"/>
      <c r="L42" s="20"/>
      <c r="M42" s="34"/>
      <c r="N42" s="31"/>
      <c r="O42" s="35"/>
      <c r="P42" s="1"/>
      <c r="Q42" s="1"/>
    </row>
    <row r="43" spans="1:17" ht="20.25" customHeight="1" x14ac:dyDescent="0.25">
      <c r="A43" s="313" t="s">
        <v>151</v>
      </c>
      <c r="B43" s="319" t="s">
        <v>159</v>
      </c>
      <c r="C43" s="307">
        <v>2</v>
      </c>
      <c r="D43" s="307">
        <v>2</v>
      </c>
      <c r="E43" s="307">
        <v>2</v>
      </c>
      <c r="F43" s="307">
        <v>2</v>
      </c>
      <c r="G43" s="307">
        <v>2</v>
      </c>
      <c r="H43" s="307">
        <v>2</v>
      </c>
      <c r="I43" s="307"/>
      <c r="J43" s="307"/>
      <c r="K43" s="285"/>
      <c r="L43" s="20"/>
      <c r="M43" s="34"/>
      <c r="N43" s="31"/>
      <c r="O43" s="35"/>
      <c r="P43" s="1"/>
      <c r="Q43" s="1"/>
    </row>
    <row r="44" spans="1:17" ht="20.25" customHeight="1" x14ac:dyDescent="0.25">
      <c r="A44" s="313" t="s">
        <v>160</v>
      </c>
      <c r="B44" s="315" t="s">
        <v>147</v>
      </c>
      <c r="C44" s="307"/>
      <c r="D44" s="307"/>
      <c r="E44" s="307"/>
      <c r="F44" s="317" t="s">
        <v>155</v>
      </c>
      <c r="G44" s="317"/>
      <c r="H44" s="317" t="s">
        <v>155</v>
      </c>
      <c r="I44" s="307"/>
      <c r="J44" s="307">
        <v>10</v>
      </c>
      <c r="K44" s="285"/>
      <c r="L44" s="20"/>
      <c r="M44" s="34"/>
      <c r="N44" s="31"/>
      <c r="O44" s="35"/>
      <c r="P44" s="1"/>
      <c r="Q44" s="1"/>
    </row>
    <row r="45" spans="1:17" ht="18.75" customHeight="1" x14ac:dyDescent="0.25">
      <c r="A45" s="313" t="s">
        <v>134</v>
      </c>
      <c r="B45" s="315" t="s">
        <v>123</v>
      </c>
      <c r="C45" s="343" t="s">
        <v>158</v>
      </c>
      <c r="D45" s="344"/>
      <c r="E45" s="344"/>
      <c r="F45" s="344"/>
      <c r="G45" s="344"/>
      <c r="H45" s="345"/>
      <c r="I45" s="307">
        <f>SUM(C45:H45)/2</f>
        <v>0</v>
      </c>
      <c r="J45" s="307">
        <v>42</v>
      </c>
      <c r="K45" s="285"/>
      <c r="L45" s="20"/>
      <c r="M45" s="34"/>
      <c r="N45" s="31"/>
      <c r="O45" s="35"/>
      <c r="P45" s="1"/>
      <c r="Q45" s="1"/>
    </row>
    <row r="46" spans="1:17" ht="15" customHeight="1" x14ac:dyDescent="0.25">
      <c r="A46" s="325" t="s">
        <v>31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20"/>
      <c r="M46" s="36"/>
      <c r="N46" s="37"/>
    </row>
    <row r="47" spans="1:17" ht="11.25" customHeight="1" x14ac:dyDescent="0.25">
      <c r="A47" s="39"/>
      <c r="B47" s="39"/>
      <c r="C47" s="39"/>
      <c r="D47" s="39"/>
      <c r="E47" s="39"/>
      <c r="F47" s="292"/>
      <c r="G47" s="39"/>
      <c r="H47" s="39"/>
      <c r="I47" s="39"/>
      <c r="J47" s="39"/>
      <c r="K47" s="39"/>
      <c r="L47" s="20"/>
      <c r="M47" s="42" t="s">
        <v>36</v>
      </c>
      <c r="N47" s="43"/>
      <c r="O47" s="43"/>
      <c r="P47" s="44"/>
      <c r="Q47" s="45"/>
    </row>
    <row r="48" spans="1:17" s="21" customFormat="1" ht="15" customHeight="1" x14ac:dyDescent="0.25">
      <c r="A48" s="39" t="s">
        <v>152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17"/>
      <c r="M48" s="48" t="str">
        <f>IF(C40=M49,"OK","BŁĄD")</f>
        <v>BŁĄD</v>
      </c>
      <c r="N48" s="48" t="str">
        <f>IF(E40=N49,"OK","BŁĄD")</f>
        <v>BŁĄD</v>
      </c>
      <c r="O48" s="49" t="str">
        <f>IF(G40=O49,"OK","BŁĄD")</f>
        <v>BŁĄD</v>
      </c>
      <c r="P48" s="332"/>
      <c r="Q48" s="333"/>
    </row>
    <row r="49" spans="1:17" s="21" customFormat="1" ht="18" customHeight="1" x14ac:dyDescent="0.25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43"/>
      <c r="M49" s="50">
        <v>28</v>
      </c>
      <c r="N49" s="50">
        <v>30</v>
      </c>
      <c r="O49" s="50">
        <v>28</v>
      </c>
      <c r="P49" s="348" t="s">
        <v>41</v>
      </c>
      <c r="Q49" s="349"/>
    </row>
    <row r="50" spans="1:17" s="21" customFormat="1" ht="15" customHeight="1" x14ac:dyDescent="0.25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38"/>
      <c r="M50" s="46">
        <f>C40</f>
        <v>30</v>
      </c>
      <c r="N50" s="46">
        <f>E40</f>
        <v>31</v>
      </c>
      <c r="O50" s="46">
        <f>G40</f>
        <v>31</v>
      </c>
      <c r="P50" s="321" t="s">
        <v>0</v>
      </c>
      <c r="Q50" s="322"/>
    </row>
    <row r="51" spans="1:17" s="21" customFormat="1" ht="15" customHeight="1" x14ac:dyDescent="0.2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38"/>
    </row>
    <row r="52" spans="1:17" s="1" customFormat="1" ht="15" customHeight="1" x14ac:dyDescent="0.25">
      <c r="A52" s="3"/>
      <c r="B52" s="3"/>
      <c r="C52" s="3"/>
      <c r="D52" s="3"/>
      <c r="E52" s="3"/>
      <c r="F52" s="40"/>
      <c r="G52" s="3"/>
      <c r="H52" s="3"/>
      <c r="I52" s="3"/>
      <c r="J52" s="3"/>
      <c r="K52" s="3"/>
      <c r="M52" s="3"/>
      <c r="N52" s="3"/>
      <c r="O52" s="3"/>
      <c r="P52" s="3"/>
      <c r="Q52" s="3"/>
    </row>
    <row r="53" spans="1:17" s="1" customFormat="1" ht="15" customHeight="1" x14ac:dyDescent="0.25">
      <c r="A53" s="3"/>
      <c r="B53" s="3"/>
      <c r="C53" s="3"/>
      <c r="D53" s="3"/>
      <c r="E53" s="3"/>
      <c r="F53" s="40"/>
      <c r="G53" s="3"/>
      <c r="H53" s="3"/>
      <c r="I53" s="3"/>
      <c r="J53" s="3"/>
      <c r="K53" s="3"/>
      <c r="M53" s="3"/>
      <c r="N53" s="3"/>
      <c r="O53" s="3"/>
      <c r="P53" s="3"/>
      <c r="Q53" s="3"/>
    </row>
    <row r="54" spans="1:17" s="1" customFormat="1" ht="15" customHeight="1" x14ac:dyDescent="0.25">
      <c r="A54" s="3"/>
      <c r="B54" s="3"/>
      <c r="C54" s="3"/>
      <c r="D54" s="3"/>
      <c r="E54" s="3"/>
      <c r="F54" s="40"/>
      <c r="G54" s="3"/>
      <c r="H54" s="3"/>
      <c r="I54" s="3"/>
      <c r="J54" s="3"/>
      <c r="K54" s="3"/>
      <c r="M54" s="3"/>
      <c r="N54" s="3"/>
      <c r="O54" s="3"/>
      <c r="P54" s="3"/>
      <c r="Q54" s="3"/>
    </row>
    <row r="55" spans="1:17" s="1" customFormat="1" ht="26.25" customHeight="1" x14ac:dyDescent="0.25">
      <c r="A55" s="3"/>
      <c r="B55" s="3"/>
      <c r="C55" s="3"/>
      <c r="D55" s="3"/>
      <c r="E55" s="3"/>
      <c r="F55" s="40"/>
      <c r="G55" s="3"/>
      <c r="H55" s="3"/>
      <c r="I55" s="3"/>
      <c r="J55" s="3"/>
      <c r="K55" s="3"/>
      <c r="M55" s="3"/>
      <c r="N55" s="3"/>
      <c r="O55" s="3"/>
      <c r="P55" s="3"/>
      <c r="Q55" s="3"/>
    </row>
    <row r="58" spans="1:17" s="1" customFormat="1" ht="26.25" customHeight="1" x14ac:dyDescent="0.25">
      <c r="A58" s="3"/>
      <c r="B58" s="3"/>
      <c r="C58" s="3"/>
      <c r="D58" s="3"/>
      <c r="E58" s="3"/>
      <c r="F58" s="40"/>
      <c r="G58" s="3"/>
      <c r="H58" s="3"/>
      <c r="I58" s="3"/>
      <c r="J58" s="3"/>
      <c r="K58" s="3"/>
      <c r="M58" s="3"/>
      <c r="N58" s="3"/>
      <c r="O58" s="3"/>
      <c r="P58" s="3"/>
      <c r="Q58" s="3"/>
    </row>
  </sheetData>
  <mergeCells count="34">
    <mergeCell ref="A7:K7"/>
    <mergeCell ref="A1:K1"/>
    <mergeCell ref="A2:K2"/>
    <mergeCell ref="A3:K3"/>
    <mergeCell ref="A5:K5"/>
    <mergeCell ref="A6:K6"/>
    <mergeCell ref="A8:K8"/>
    <mergeCell ref="P49:Q49"/>
    <mergeCell ref="O12:O13"/>
    <mergeCell ref="M12:M13"/>
    <mergeCell ref="A34:J34"/>
    <mergeCell ref="E11:F11"/>
    <mergeCell ref="K10:K12"/>
    <mergeCell ref="A27:J27"/>
    <mergeCell ref="A9:K9"/>
    <mergeCell ref="A10:A12"/>
    <mergeCell ref="A39:B39"/>
    <mergeCell ref="A33:B33"/>
    <mergeCell ref="N12:N13"/>
    <mergeCell ref="A26:B26"/>
    <mergeCell ref="B10:B12"/>
    <mergeCell ref="C10:H10"/>
    <mergeCell ref="P50:Q50"/>
    <mergeCell ref="M11:P11"/>
    <mergeCell ref="A46:K46"/>
    <mergeCell ref="C11:D11"/>
    <mergeCell ref="A40:B40"/>
    <mergeCell ref="G11:H11"/>
    <mergeCell ref="A38:B38"/>
    <mergeCell ref="P48:Q48"/>
    <mergeCell ref="A13:J13"/>
    <mergeCell ref="I10:I12"/>
    <mergeCell ref="J10:J12"/>
    <mergeCell ref="C45:H45"/>
  </mergeCells>
  <phoneticPr fontId="2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71"/>
  <sheetViews>
    <sheetView showGridLines="0" zoomScaleNormal="100" zoomScaleSheetLayoutView="50" workbookViewId="0">
      <selection sqref="A1:L61"/>
    </sheetView>
  </sheetViews>
  <sheetFormatPr defaultColWidth="9.109375" defaultRowHeight="13.2" x14ac:dyDescent="0.25"/>
  <cols>
    <col min="1" max="1" width="3.6640625" style="53" customWidth="1"/>
    <col min="2" max="2" width="41.33203125" style="53" customWidth="1"/>
    <col min="3" max="3" width="6.33203125" style="53" customWidth="1"/>
    <col min="4" max="4" width="6.5546875" style="53" customWidth="1"/>
    <col min="5" max="5" width="7" style="53" customWidth="1"/>
    <col min="6" max="6" width="6.6640625" style="53" customWidth="1"/>
    <col min="7" max="7" width="6" style="53" customWidth="1"/>
    <col min="8" max="8" width="5.88671875" style="53" customWidth="1"/>
    <col min="9" max="9" width="4.6640625" style="53" customWidth="1"/>
    <col min="10" max="10" width="5" style="53" customWidth="1"/>
    <col min="11" max="11" width="11.33203125" style="53" customWidth="1"/>
    <col min="12" max="13" width="12" style="53" customWidth="1"/>
    <col min="14" max="14" width="7.109375" style="53" customWidth="1"/>
    <col min="15" max="15" width="11.88671875" style="53" customWidth="1"/>
    <col min="16" max="16" width="11" style="54" customWidth="1"/>
    <col min="17" max="17" width="9.6640625" style="54" customWidth="1"/>
    <col min="18" max="18" width="7" style="53" customWidth="1"/>
    <col min="19" max="19" width="8" style="53" customWidth="1"/>
    <col min="20" max="20" width="3.6640625" style="53" customWidth="1"/>
    <col min="21" max="21" width="5.88671875" style="53" customWidth="1"/>
    <col min="22" max="22" width="16.88671875" style="53" customWidth="1"/>
    <col min="23" max="23" width="3.6640625" style="53" customWidth="1"/>
    <col min="24" max="24" width="5.33203125" style="53" customWidth="1"/>
    <col min="25" max="25" width="6" style="53" customWidth="1"/>
    <col min="26" max="26" width="5.88671875" style="53" customWidth="1"/>
    <col min="27" max="27" width="3.5546875" style="53" customWidth="1"/>
    <col min="28" max="16384" width="9.109375" style="53"/>
  </cols>
  <sheetData>
    <row r="1" spans="1:36" ht="15.75" customHeight="1" x14ac:dyDescent="0.3">
      <c r="A1" s="51" t="s">
        <v>118</v>
      </c>
      <c r="B1" s="52"/>
      <c r="C1" s="52"/>
      <c r="D1" s="52"/>
      <c r="E1" s="52"/>
      <c r="F1" s="52"/>
      <c r="G1" s="52"/>
      <c r="H1" s="52"/>
      <c r="I1" s="51" t="s">
        <v>131</v>
      </c>
      <c r="J1" s="52"/>
      <c r="K1" s="52"/>
      <c r="L1" s="52"/>
      <c r="M1" s="52"/>
    </row>
    <row r="2" spans="1:36" ht="16.5" customHeight="1" x14ac:dyDescent="0.3">
      <c r="A2" s="55" t="s">
        <v>94</v>
      </c>
      <c r="B2" s="5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36" s="58" customFormat="1" ht="15.75" customHeight="1" x14ac:dyDescent="0.3">
      <c r="A3" s="267" t="s">
        <v>116</v>
      </c>
      <c r="B3" s="203"/>
      <c r="C3" s="203"/>
      <c r="D3" s="204"/>
      <c r="E3" s="204"/>
      <c r="F3" s="57"/>
      <c r="G3" s="57"/>
      <c r="H3" s="57"/>
      <c r="I3" s="57"/>
      <c r="J3" s="57"/>
      <c r="K3" s="57"/>
      <c r="L3" s="57"/>
      <c r="M3" s="57"/>
      <c r="P3" s="59"/>
    </row>
    <row r="4" spans="1:36" s="58" customFormat="1" ht="15.75" customHeight="1" x14ac:dyDescent="0.25">
      <c r="A4" s="270" t="s">
        <v>132</v>
      </c>
      <c r="B4" s="203"/>
      <c r="C4" s="203"/>
      <c r="D4" s="204"/>
      <c r="E4" s="204"/>
      <c r="F4" s="57"/>
      <c r="G4" s="57"/>
      <c r="H4" s="57"/>
      <c r="I4" s="57"/>
      <c r="J4" s="57"/>
      <c r="K4" s="57"/>
      <c r="L4" s="57"/>
      <c r="M4" s="57"/>
      <c r="P4" s="59"/>
    </row>
    <row r="5" spans="1:36" s="58" customFormat="1" ht="15.75" customHeight="1" x14ac:dyDescent="0.25">
      <c r="A5" s="446" t="s">
        <v>1</v>
      </c>
      <c r="B5" s="446"/>
      <c r="C5" s="205"/>
      <c r="D5" s="205"/>
      <c r="E5" s="205"/>
      <c r="F5" s="60"/>
      <c r="G5" s="60"/>
      <c r="H5" s="60"/>
      <c r="I5" s="57"/>
      <c r="J5" s="60"/>
      <c r="K5" s="60"/>
      <c r="L5" s="60"/>
      <c r="M5" s="60"/>
      <c r="P5" s="59"/>
    </row>
    <row r="6" spans="1:36" s="58" customFormat="1" ht="15.75" customHeight="1" x14ac:dyDescent="0.25">
      <c r="A6" s="205" t="s">
        <v>42</v>
      </c>
      <c r="B6" s="205"/>
      <c r="C6" s="205"/>
      <c r="D6" s="205"/>
      <c r="E6" s="205"/>
      <c r="F6" s="60"/>
      <c r="G6" s="60"/>
      <c r="H6" s="60"/>
      <c r="I6" s="60"/>
      <c r="J6" s="60"/>
      <c r="K6" s="60"/>
      <c r="L6" s="60"/>
      <c r="M6" s="60"/>
      <c r="P6" s="59"/>
    </row>
    <row r="7" spans="1:36" s="58" customFormat="1" ht="15.75" customHeight="1" x14ac:dyDescent="0.3">
      <c r="A7" s="206" t="s">
        <v>43</v>
      </c>
      <c r="B7" s="271" t="s">
        <v>141</v>
      </c>
      <c r="C7" s="204"/>
      <c r="D7" s="205"/>
      <c r="E7" s="205"/>
      <c r="F7" s="60"/>
      <c r="G7" s="60"/>
      <c r="H7" s="60"/>
      <c r="I7" s="60"/>
      <c r="J7" s="60"/>
      <c r="K7" s="60"/>
      <c r="L7" s="60"/>
      <c r="M7" s="60"/>
      <c r="O7" s="226"/>
      <c r="P7" s="59"/>
      <c r="Q7" s="226"/>
      <c r="R7" s="226"/>
    </row>
    <row r="8" spans="1:36" s="58" customFormat="1" ht="15.75" customHeight="1" x14ac:dyDescent="0.3">
      <c r="A8" s="206" t="s">
        <v>45</v>
      </c>
      <c r="B8" s="271" t="s">
        <v>142</v>
      </c>
      <c r="C8" s="205"/>
      <c r="D8" s="205"/>
      <c r="E8" s="205"/>
      <c r="F8" s="60"/>
      <c r="G8" s="60"/>
      <c r="H8" s="60"/>
      <c r="I8" s="60"/>
      <c r="J8" s="60"/>
      <c r="K8" s="60"/>
      <c r="L8" s="60"/>
      <c r="M8" s="60"/>
      <c r="N8" s="227"/>
      <c r="O8" s="228">
        <v>30</v>
      </c>
      <c r="P8" s="229" t="s">
        <v>2</v>
      </c>
      <c r="Q8" s="230"/>
      <c r="R8" s="230"/>
      <c r="S8" s="232"/>
      <c r="T8" s="233"/>
    </row>
    <row r="9" spans="1:36" s="58" customFormat="1" ht="15.75" customHeight="1" x14ac:dyDescent="0.3">
      <c r="A9" s="206"/>
      <c r="B9" s="205"/>
      <c r="C9" s="205"/>
      <c r="D9" s="205"/>
      <c r="E9" s="205"/>
      <c r="F9" s="60"/>
      <c r="G9" s="60"/>
      <c r="H9" s="60"/>
      <c r="I9" s="60"/>
      <c r="J9" s="60"/>
      <c r="K9" s="60"/>
      <c r="L9" s="60"/>
      <c r="M9" s="60"/>
      <c r="O9" s="61" t="s">
        <v>47</v>
      </c>
      <c r="P9" s="186"/>
      <c r="Q9" s="186"/>
      <c r="R9" s="231"/>
      <c r="S9" s="231"/>
      <c r="T9" s="231"/>
    </row>
    <row r="10" spans="1:36" ht="18" customHeight="1" x14ac:dyDescent="0.25">
      <c r="A10" s="447" t="s">
        <v>4</v>
      </c>
      <c r="B10" s="447" t="s">
        <v>5</v>
      </c>
      <c r="C10" s="447" t="s">
        <v>6</v>
      </c>
      <c r="D10" s="447"/>
      <c r="E10" s="447"/>
      <c r="F10" s="447"/>
      <c r="G10" s="447"/>
      <c r="H10" s="447"/>
      <c r="I10" s="447"/>
      <c r="J10" s="447"/>
      <c r="K10" s="427" t="s">
        <v>98</v>
      </c>
      <c r="L10" s="428" t="s">
        <v>99</v>
      </c>
      <c r="M10" s="340" t="s">
        <v>7</v>
      </c>
      <c r="N10" s="62"/>
      <c r="O10" s="352" t="s">
        <v>100</v>
      </c>
      <c r="P10" s="419" t="s">
        <v>48</v>
      </c>
      <c r="Q10" s="419" t="s">
        <v>49</v>
      </c>
      <c r="AA10" s="63"/>
    </row>
    <row r="11" spans="1:36" ht="13.5" customHeight="1" x14ac:dyDescent="0.25">
      <c r="A11" s="447"/>
      <c r="B11" s="447"/>
      <c r="C11" s="449" t="s">
        <v>8</v>
      </c>
      <c r="D11" s="450"/>
      <c r="E11" s="451" t="s">
        <v>9</v>
      </c>
      <c r="F11" s="450"/>
      <c r="G11" s="451" t="s">
        <v>10</v>
      </c>
      <c r="H11" s="450"/>
      <c r="I11" s="451" t="s">
        <v>50</v>
      </c>
      <c r="J11" s="450"/>
      <c r="K11" s="427"/>
      <c r="L11" s="429"/>
      <c r="M11" s="342"/>
      <c r="N11" s="62"/>
      <c r="O11" s="431"/>
      <c r="P11" s="419"/>
      <c r="Q11" s="419"/>
      <c r="AA11" s="63"/>
    </row>
    <row r="12" spans="1:36" ht="44.25" customHeight="1" thickBot="1" x14ac:dyDescent="0.3">
      <c r="A12" s="447"/>
      <c r="B12" s="448"/>
      <c r="C12" s="262" t="s">
        <v>96</v>
      </c>
      <c r="D12" s="263" t="s">
        <v>97</v>
      </c>
      <c r="E12" s="262" t="s">
        <v>96</v>
      </c>
      <c r="F12" s="263" t="s">
        <v>97</v>
      </c>
      <c r="G12" s="262" t="s">
        <v>96</v>
      </c>
      <c r="H12" s="263" t="s">
        <v>97</v>
      </c>
      <c r="I12" s="262" t="s">
        <v>96</v>
      </c>
      <c r="J12" s="263" t="s">
        <v>97</v>
      </c>
      <c r="K12" s="427"/>
      <c r="L12" s="430"/>
      <c r="M12" s="342"/>
      <c r="N12" s="62"/>
      <c r="O12" s="431"/>
      <c r="P12" s="419"/>
      <c r="Q12" s="419"/>
      <c r="AA12" s="63"/>
    </row>
    <row r="13" spans="1:36" ht="15.75" customHeight="1" thickBot="1" x14ac:dyDescent="0.3">
      <c r="A13" s="432" t="s">
        <v>33</v>
      </c>
      <c r="B13" s="433"/>
      <c r="C13" s="434"/>
      <c r="D13" s="434"/>
      <c r="E13" s="434"/>
      <c r="F13" s="434"/>
      <c r="G13" s="434"/>
      <c r="H13" s="434"/>
      <c r="I13" s="434"/>
      <c r="J13" s="434"/>
      <c r="K13" s="435"/>
      <c r="L13" s="436"/>
      <c r="M13" s="201"/>
      <c r="N13" s="64"/>
      <c r="O13" s="353"/>
      <c r="P13" s="419"/>
      <c r="Q13" s="419"/>
      <c r="AA13" s="63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15.6" x14ac:dyDescent="0.25">
      <c r="A14" s="65">
        <v>1</v>
      </c>
      <c r="B14" s="66" t="s">
        <v>11</v>
      </c>
      <c r="C14" s="247">
        <v>3</v>
      </c>
      <c r="D14" s="248">
        <v>3</v>
      </c>
      <c r="E14" s="249">
        <v>3</v>
      </c>
      <c r="F14" s="248">
        <v>3</v>
      </c>
      <c r="G14" s="249">
        <v>3</v>
      </c>
      <c r="H14" s="248">
        <v>2</v>
      </c>
      <c r="I14" s="249">
        <v>3</v>
      </c>
      <c r="J14" s="248">
        <v>4</v>
      </c>
      <c r="K14" s="69">
        <f>SUM(C14:J14)/2</f>
        <v>12</v>
      </c>
      <c r="L14" s="70">
        <f t="shared" ref="L14:L29" si="0">K14*$O$8</f>
        <v>360</v>
      </c>
      <c r="M14" s="70"/>
      <c r="N14" s="71"/>
      <c r="O14" s="72">
        <v>360</v>
      </c>
      <c r="P14" s="73" t="str">
        <f>IF(L14&gt;=O14,"OK","BŁĄD")</f>
        <v>OK</v>
      </c>
      <c r="Q14" s="74"/>
      <c r="AA14" s="75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ht="17.399999999999999" x14ac:dyDescent="0.3">
      <c r="A15" s="65">
        <v>2</v>
      </c>
      <c r="B15" s="242" t="s">
        <v>112</v>
      </c>
      <c r="C15" s="94">
        <v>2</v>
      </c>
      <c r="D15" s="68">
        <v>2</v>
      </c>
      <c r="E15" s="67">
        <v>2</v>
      </c>
      <c r="F15" s="68">
        <v>2</v>
      </c>
      <c r="G15" s="67">
        <v>2</v>
      </c>
      <c r="H15" s="68">
        <v>2</v>
      </c>
      <c r="I15" s="67">
        <v>2</v>
      </c>
      <c r="J15" s="68">
        <v>4</v>
      </c>
      <c r="K15" s="69">
        <f>SUM(C15:J15)/2</f>
        <v>9</v>
      </c>
      <c r="L15" s="70">
        <f t="shared" si="0"/>
        <v>270</v>
      </c>
      <c r="M15" s="70"/>
      <c r="N15" s="439"/>
      <c r="O15" s="440">
        <v>450</v>
      </c>
      <c r="P15" s="442" t="str">
        <f>IF((L15+L16)&gt;=O15,"OK","BŁĄD")</f>
        <v>OK</v>
      </c>
      <c r="Q15" s="444" t="str">
        <f>IF((L15+L16)&gt;O15,"więcej","")</f>
        <v/>
      </c>
      <c r="AA15" s="78"/>
      <c r="AB15" s="79"/>
      <c r="AC15" s="54"/>
      <c r="AD15" s="54"/>
      <c r="AE15" s="54"/>
      <c r="AF15" s="54"/>
      <c r="AG15" s="54"/>
      <c r="AH15" s="54"/>
      <c r="AI15" s="54"/>
      <c r="AJ15" s="54"/>
    </row>
    <row r="16" spans="1:36" ht="15.6" x14ac:dyDescent="0.3">
      <c r="A16" s="65">
        <v>3</v>
      </c>
      <c r="B16" s="242" t="s">
        <v>133</v>
      </c>
      <c r="C16" s="94">
        <v>1</v>
      </c>
      <c r="D16" s="68">
        <v>1</v>
      </c>
      <c r="E16" s="67">
        <v>1</v>
      </c>
      <c r="F16" s="68">
        <v>1</v>
      </c>
      <c r="G16" s="67">
        <v>2</v>
      </c>
      <c r="H16" s="68">
        <v>2</v>
      </c>
      <c r="I16" s="67">
        <v>1</v>
      </c>
      <c r="J16" s="68">
        <v>3</v>
      </c>
      <c r="K16" s="69">
        <f t="shared" ref="K16:K29" si="1">SUM(C16:J16)/2</f>
        <v>6</v>
      </c>
      <c r="L16" s="70">
        <f t="shared" si="0"/>
        <v>180</v>
      </c>
      <c r="M16" s="70"/>
      <c r="N16" s="439"/>
      <c r="O16" s="441"/>
      <c r="P16" s="443"/>
      <c r="Q16" s="445"/>
      <c r="AA16" s="81"/>
      <c r="AB16" s="82"/>
      <c r="AC16" s="54"/>
      <c r="AD16" s="54"/>
      <c r="AE16" s="54"/>
      <c r="AF16" s="54"/>
      <c r="AG16" s="54"/>
      <c r="AH16" s="54"/>
      <c r="AI16" s="54"/>
      <c r="AJ16" s="54"/>
    </row>
    <row r="17" spans="1:36" ht="15.6" x14ac:dyDescent="0.3">
      <c r="A17" s="65">
        <v>4</v>
      </c>
      <c r="B17" s="66" t="s">
        <v>51</v>
      </c>
      <c r="C17" s="94"/>
      <c r="D17" s="68"/>
      <c r="E17" s="67">
        <v>1</v>
      </c>
      <c r="F17" s="68">
        <v>1</v>
      </c>
      <c r="G17" s="67"/>
      <c r="H17" s="68"/>
      <c r="I17" s="67"/>
      <c r="J17" s="68"/>
      <c r="K17" s="69">
        <f t="shared" si="1"/>
        <v>1</v>
      </c>
      <c r="L17" s="70">
        <f t="shared" si="0"/>
        <v>30</v>
      </c>
      <c r="M17" s="70"/>
      <c r="N17" s="71"/>
      <c r="O17" s="72">
        <v>30</v>
      </c>
      <c r="P17" s="73" t="str">
        <f t="shared" ref="P17:P29" si="2">IF(L17&gt;=O17,"OK","BŁĄD")</f>
        <v>OK</v>
      </c>
      <c r="Q17" s="74" t="str">
        <f t="shared" ref="Q17:Q29" si="3">IF(L17&gt;O17,"więcej","")</f>
        <v/>
      </c>
      <c r="AA17" s="83"/>
      <c r="AB17" s="79"/>
      <c r="AC17" s="54"/>
      <c r="AD17" s="54"/>
      <c r="AE17" s="54"/>
      <c r="AF17" s="54"/>
      <c r="AG17" s="54"/>
      <c r="AH17" s="54"/>
      <c r="AI17" s="54"/>
      <c r="AJ17" s="54"/>
    </row>
    <row r="18" spans="1:36" ht="15.6" x14ac:dyDescent="0.25">
      <c r="A18" s="65">
        <v>5</v>
      </c>
      <c r="B18" s="66" t="s">
        <v>12</v>
      </c>
      <c r="C18" s="94">
        <v>2</v>
      </c>
      <c r="D18" s="68">
        <v>2</v>
      </c>
      <c r="E18" s="67"/>
      <c r="F18" s="68"/>
      <c r="G18" s="67"/>
      <c r="H18" s="68"/>
      <c r="I18" s="67"/>
      <c r="J18" s="68"/>
      <c r="K18" s="69">
        <f t="shared" si="1"/>
        <v>2</v>
      </c>
      <c r="L18" s="70">
        <f t="shared" si="0"/>
        <v>60</v>
      </c>
      <c r="M18" s="70"/>
      <c r="N18" s="71"/>
      <c r="O18" s="72">
        <v>60</v>
      </c>
      <c r="P18" s="73" t="str">
        <f t="shared" si="2"/>
        <v>OK</v>
      </c>
      <c r="Q18" s="74" t="str">
        <f t="shared" si="3"/>
        <v/>
      </c>
      <c r="AA18" s="8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ht="15.6" x14ac:dyDescent="0.25">
      <c r="A19" s="65">
        <v>6</v>
      </c>
      <c r="B19" s="66" t="s">
        <v>13</v>
      </c>
      <c r="C19" s="94">
        <v>1</v>
      </c>
      <c r="D19" s="68">
        <v>1</v>
      </c>
      <c r="E19" s="67"/>
      <c r="F19" s="68"/>
      <c r="G19" s="67"/>
      <c r="H19" s="68"/>
      <c r="I19" s="67"/>
      <c r="J19" s="68"/>
      <c r="K19" s="69">
        <f t="shared" si="1"/>
        <v>1</v>
      </c>
      <c r="L19" s="70">
        <f t="shared" si="0"/>
        <v>30</v>
      </c>
      <c r="M19" s="70"/>
      <c r="N19" s="71"/>
      <c r="O19" s="72">
        <v>30</v>
      </c>
      <c r="P19" s="73" t="str">
        <f t="shared" si="2"/>
        <v>OK</v>
      </c>
      <c r="Q19" s="74" t="str">
        <f t="shared" si="3"/>
        <v/>
      </c>
      <c r="AA19" s="63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ht="15.6" x14ac:dyDescent="0.25">
      <c r="A20" s="65">
        <v>7</v>
      </c>
      <c r="B20" s="66" t="s">
        <v>14</v>
      </c>
      <c r="C20" s="94">
        <v>2</v>
      </c>
      <c r="D20" s="68">
        <v>2</v>
      </c>
      <c r="E20" s="67"/>
      <c r="F20" s="68"/>
      <c r="G20" s="67"/>
      <c r="H20" s="68"/>
      <c r="I20" s="67"/>
      <c r="J20" s="68"/>
      <c r="K20" s="69">
        <f t="shared" si="1"/>
        <v>2</v>
      </c>
      <c r="L20" s="70">
        <f t="shared" si="0"/>
        <v>60</v>
      </c>
      <c r="M20" s="70"/>
      <c r="N20" s="71"/>
      <c r="O20" s="72">
        <v>60</v>
      </c>
      <c r="P20" s="73" t="str">
        <f t="shared" si="2"/>
        <v>OK</v>
      </c>
      <c r="Q20" s="74" t="str">
        <f t="shared" si="3"/>
        <v/>
      </c>
      <c r="AA20" s="63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6" x14ac:dyDescent="0.25">
      <c r="A21" s="65">
        <v>8</v>
      </c>
      <c r="B21" s="66" t="s">
        <v>15</v>
      </c>
      <c r="C21" s="94">
        <v>1</v>
      </c>
      <c r="D21" s="68">
        <v>1</v>
      </c>
      <c r="E21" s="67"/>
      <c r="F21" s="68"/>
      <c r="G21" s="67"/>
      <c r="H21" s="68"/>
      <c r="I21" s="67"/>
      <c r="J21" s="68"/>
      <c r="K21" s="69">
        <f t="shared" si="1"/>
        <v>1</v>
      </c>
      <c r="L21" s="70">
        <f t="shared" si="0"/>
        <v>30</v>
      </c>
      <c r="M21" s="70"/>
      <c r="N21" s="71"/>
      <c r="O21" s="72">
        <v>30</v>
      </c>
      <c r="P21" s="73" t="str">
        <f t="shared" si="2"/>
        <v>OK</v>
      </c>
      <c r="Q21" s="74" t="str">
        <f t="shared" si="3"/>
        <v/>
      </c>
      <c r="AA21" s="63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.6" x14ac:dyDescent="0.25">
      <c r="A22" s="65">
        <v>9</v>
      </c>
      <c r="B22" s="66" t="s">
        <v>16</v>
      </c>
      <c r="C22" s="94">
        <v>1</v>
      </c>
      <c r="D22" s="68">
        <v>1</v>
      </c>
      <c r="E22" s="67"/>
      <c r="F22" s="68"/>
      <c r="G22" s="67"/>
      <c r="H22" s="68"/>
      <c r="I22" s="67"/>
      <c r="J22" s="68"/>
      <c r="K22" s="69">
        <f t="shared" si="1"/>
        <v>1</v>
      </c>
      <c r="L22" s="70">
        <f t="shared" si="0"/>
        <v>30</v>
      </c>
      <c r="M22" s="70"/>
      <c r="N22" s="71"/>
      <c r="O22" s="72">
        <v>30</v>
      </c>
      <c r="P22" s="73" t="str">
        <f t="shared" si="2"/>
        <v>OK</v>
      </c>
      <c r="Q22" s="74" t="str">
        <f t="shared" si="3"/>
        <v/>
      </c>
      <c r="AA22" s="85"/>
      <c r="AB22" s="86"/>
      <c r="AC22" s="86"/>
      <c r="AD22" s="86"/>
      <c r="AE22" s="86"/>
      <c r="AF22" s="86"/>
      <c r="AG22" s="86"/>
      <c r="AH22" s="54"/>
      <c r="AI22" s="54"/>
      <c r="AJ22" s="54"/>
    </row>
    <row r="23" spans="1:36" ht="15.6" x14ac:dyDescent="0.25">
      <c r="A23" s="65">
        <v>10</v>
      </c>
      <c r="B23" s="66" t="s">
        <v>17</v>
      </c>
      <c r="C23" s="94">
        <v>1</v>
      </c>
      <c r="D23" s="68">
        <v>1</v>
      </c>
      <c r="E23" s="67"/>
      <c r="F23" s="68"/>
      <c r="G23" s="67"/>
      <c r="H23" s="68"/>
      <c r="I23" s="67"/>
      <c r="J23" s="68"/>
      <c r="K23" s="69">
        <f t="shared" si="1"/>
        <v>1</v>
      </c>
      <c r="L23" s="70">
        <f t="shared" si="0"/>
        <v>30</v>
      </c>
      <c r="M23" s="70"/>
      <c r="N23" s="71"/>
      <c r="O23" s="72">
        <v>30</v>
      </c>
      <c r="P23" s="73" t="str">
        <f t="shared" si="2"/>
        <v>OK</v>
      </c>
      <c r="Q23" s="74" t="str">
        <f t="shared" si="3"/>
        <v/>
      </c>
      <c r="AA23" s="85"/>
      <c r="AB23" s="86"/>
      <c r="AC23" s="86"/>
      <c r="AD23" s="86"/>
      <c r="AE23" s="86"/>
      <c r="AF23" s="86"/>
      <c r="AG23" s="86"/>
      <c r="AH23" s="86"/>
      <c r="AI23" s="86"/>
      <c r="AJ23" s="54"/>
    </row>
    <row r="24" spans="1:36" ht="15.6" x14ac:dyDescent="0.25">
      <c r="A24" s="65">
        <v>11</v>
      </c>
      <c r="B24" s="66" t="s">
        <v>18</v>
      </c>
      <c r="C24" s="94">
        <v>1</v>
      </c>
      <c r="D24" s="68">
        <v>1</v>
      </c>
      <c r="E24" s="67"/>
      <c r="F24" s="68"/>
      <c r="G24" s="67"/>
      <c r="H24" s="68"/>
      <c r="I24" s="67"/>
      <c r="J24" s="68"/>
      <c r="K24" s="69">
        <f t="shared" si="1"/>
        <v>1</v>
      </c>
      <c r="L24" s="70">
        <f t="shared" si="0"/>
        <v>30</v>
      </c>
      <c r="M24" s="70"/>
      <c r="N24" s="71"/>
      <c r="O24" s="72">
        <v>30</v>
      </c>
      <c r="P24" s="73" t="str">
        <f t="shared" si="2"/>
        <v>OK</v>
      </c>
      <c r="Q24" s="74" t="str">
        <f t="shared" si="3"/>
        <v/>
      </c>
      <c r="AA24" s="85"/>
      <c r="AB24" s="86"/>
      <c r="AC24" s="86"/>
      <c r="AD24" s="86"/>
      <c r="AE24" s="86"/>
      <c r="AF24" s="86"/>
      <c r="AG24" s="86"/>
      <c r="AH24" s="86"/>
      <c r="AI24" s="86"/>
      <c r="AJ24" s="54"/>
    </row>
    <row r="25" spans="1:36" ht="15.6" x14ac:dyDescent="0.25">
      <c r="A25" s="65">
        <v>12</v>
      </c>
      <c r="B25" s="66" t="s">
        <v>19</v>
      </c>
      <c r="C25" s="94">
        <v>2</v>
      </c>
      <c r="D25" s="68">
        <v>2</v>
      </c>
      <c r="E25" s="67">
        <v>2</v>
      </c>
      <c r="F25" s="68">
        <v>2</v>
      </c>
      <c r="G25" s="67">
        <v>2</v>
      </c>
      <c r="H25" s="68">
        <v>3</v>
      </c>
      <c r="I25" s="67">
        <v>2</v>
      </c>
      <c r="J25" s="68">
        <v>5</v>
      </c>
      <c r="K25" s="69">
        <f t="shared" si="1"/>
        <v>10</v>
      </c>
      <c r="L25" s="70">
        <f t="shared" si="0"/>
        <v>300</v>
      </c>
      <c r="M25" s="70"/>
      <c r="N25" s="71"/>
      <c r="O25" s="72">
        <v>300</v>
      </c>
      <c r="P25" s="73" t="str">
        <f t="shared" si="2"/>
        <v>OK</v>
      </c>
      <c r="Q25" s="74" t="str">
        <f t="shared" si="3"/>
        <v/>
      </c>
      <c r="AA25" s="85"/>
      <c r="AB25" s="86"/>
      <c r="AC25" s="86"/>
      <c r="AD25" s="86"/>
      <c r="AE25" s="86"/>
      <c r="AF25" s="86"/>
      <c r="AG25" s="86"/>
      <c r="AH25" s="86"/>
      <c r="AI25" s="86"/>
      <c r="AJ25" s="54"/>
    </row>
    <row r="26" spans="1:36" ht="15.6" x14ac:dyDescent="0.25">
      <c r="A26" s="65">
        <v>13</v>
      </c>
      <c r="B26" s="66" t="s">
        <v>20</v>
      </c>
      <c r="C26" s="94">
        <v>1</v>
      </c>
      <c r="D26" s="68">
        <v>1</v>
      </c>
      <c r="E26" s="67"/>
      <c r="F26" s="68"/>
      <c r="G26" s="67"/>
      <c r="H26" s="68"/>
      <c r="I26" s="67"/>
      <c r="J26" s="68"/>
      <c r="K26" s="69">
        <f t="shared" si="1"/>
        <v>1</v>
      </c>
      <c r="L26" s="70">
        <f t="shared" si="0"/>
        <v>30</v>
      </c>
      <c r="M26" s="70"/>
      <c r="N26" s="71"/>
      <c r="O26" s="72">
        <v>30</v>
      </c>
      <c r="P26" s="73" t="str">
        <f t="shared" si="2"/>
        <v>OK</v>
      </c>
      <c r="Q26" s="74" t="str">
        <f t="shared" si="3"/>
        <v/>
      </c>
      <c r="AA26" s="85"/>
      <c r="AB26" s="86"/>
      <c r="AC26" s="86"/>
      <c r="AD26" s="86"/>
      <c r="AE26" s="86"/>
      <c r="AF26" s="86"/>
      <c r="AG26" s="86"/>
      <c r="AH26" s="86"/>
      <c r="AI26" s="86"/>
      <c r="AJ26" s="54"/>
    </row>
    <row r="27" spans="1:36" ht="15.6" x14ac:dyDescent="0.25">
      <c r="A27" s="65">
        <v>14</v>
      </c>
      <c r="B27" s="66" t="s">
        <v>21</v>
      </c>
      <c r="C27" s="94">
        <v>3</v>
      </c>
      <c r="D27" s="68">
        <v>3</v>
      </c>
      <c r="E27" s="67">
        <v>3</v>
      </c>
      <c r="F27" s="68">
        <v>3</v>
      </c>
      <c r="G27" s="67">
        <v>3</v>
      </c>
      <c r="H27" s="68">
        <v>3</v>
      </c>
      <c r="I27" s="67">
        <v>3</v>
      </c>
      <c r="J27" s="68">
        <v>3</v>
      </c>
      <c r="K27" s="69">
        <f t="shared" si="1"/>
        <v>12</v>
      </c>
      <c r="L27" s="70">
        <f t="shared" si="0"/>
        <v>360</v>
      </c>
      <c r="M27" s="70"/>
      <c r="N27" s="71"/>
      <c r="O27" s="72">
        <v>360</v>
      </c>
      <c r="P27" s="73" t="str">
        <f t="shared" si="2"/>
        <v>OK</v>
      </c>
      <c r="Q27" s="74" t="str">
        <f t="shared" si="3"/>
        <v/>
      </c>
      <c r="AA27" s="85"/>
      <c r="AB27" s="86"/>
      <c r="AC27" s="86"/>
      <c r="AD27" s="86"/>
      <c r="AE27" s="86"/>
      <c r="AF27" s="86"/>
      <c r="AG27" s="86"/>
      <c r="AH27" s="86"/>
      <c r="AI27" s="86"/>
      <c r="AJ27" s="54"/>
    </row>
    <row r="28" spans="1:36" ht="14.25" customHeight="1" x14ac:dyDescent="0.25">
      <c r="A28" s="65">
        <v>15</v>
      </c>
      <c r="B28" s="66" t="s">
        <v>22</v>
      </c>
      <c r="C28" s="94">
        <v>1</v>
      </c>
      <c r="D28" s="68">
        <v>1</v>
      </c>
      <c r="E28" s="67"/>
      <c r="F28" s="68"/>
      <c r="G28" s="67"/>
      <c r="H28" s="68"/>
      <c r="I28" s="67"/>
      <c r="J28" s="68"/>
      <c r="K28" s="69">
        <f t="shared" si="1"/>
        <v>1</v>
      </c>
      <c r="L28" s="70">
        <f t="shared" si="0"/>
        <v>30</v>
      </c>
      <c r="M28" s="70"/>
      <c r="N28" s="71"/>
      <c r="O28" s="72">
        <v>30</v>
      </c>
      <c r="P28" s="73" t="str">
        <f t="shared" si="2"/>
        <v>OK</v>
      </c>
      <c r="Q28" s="184" t="str">
        <f t="shared" si="3"/>
        <v/>
      </c>
      <c r="AA28" s="85"/>
      <c r="AB28" s="86"/>
      <c r="AC28" s="86"/>
      <c r="AD28" s="86"/>
      <c r="AE28" s="86"/>
      <c r="AF28" s="86"/>
      <c r="AG28" s="86"/>
      <c r="AH28" s="86"/>
      <c r="AI28" s="86"/>
      <c r="AJ28" s="54"/>
    </row>
    <row r="29" spans="1:36" ht="16.2" thickBot="1" x14ac:dyDescent="0.3">
      <c r="A29" s="65">
        <v>16</v>
      </c>
      <c r="B29" s="242" t="s">
        <v>95</v>
      </c>
      <c r="C29" s="250">
        <v>1</v>
      </c>
      <c r="D29" s="251">
        <v>1</v>
      </c>
      <c r="E29" s="252">
        <v>1</v>
      </c>
      <c r="F29" s="251">
        <v>1</v>
      </c>
      <c r="G29" s="252">
        <v>1</v>
      </c>
      <c r="H29" s="251">
        <v>1</v>
      </c>
      <c r="I29" s="252">
        <v>1</v>
      </c>
      <c r="J29" s="251">
        <v>1</v>
      </c>
      <c r="K29" s="69">
        <f t="shared" si="1"/>
        <v>4</v>
      </c>
      <c r="L29" s="70">
        <f t="shared" si="0"/>
        <v>120</v>
      </c>
      <c r="M29" s="70"/>
      <c r="N29" s="71"/>
      <c r="O29" s="72">
        <v>120</v>
      </c>
      <c r="P29" s="73" t="str">
        <f t="shared" si="2"/>
        <v>OK</v>
      </c>
      <c r="Q29" s="131" t="str">
        <f t="shared" si="3"/>
        <v/>
      </c>
      <c r="AA29" s="63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.6" x14ac:dyDescent="0.25">
      <c r="A30" s="437" t="s">
        <v>52</v>
      </c>
      <c r="B30" s="438"/>
      <c r="C30" s="246">
        <f>SUM(C14:C29)</f>
        <v>23</v>
      </c>
      <c r="D30" s="246">
        <f t="shared" ref="D30:J30" si="4">SUM(D14:D29)</f>
        <v>23</v>
      </c>
      <c r="E30" s="246">
        <f t="shared" si="4"/>
        <v>13</v>
      </c>
      <c r="F30" s="246">
        <f t="shared" si="4"/>
        <v>13</v>
      </c>
      <c r="G30" s="246">
        <f t="shared" si="4"/>
        <v>13</v>
      </c>
      <c r="H30" s="246">
        <f t="shared" si="4"/>
        <v>13</v>
      </c>
      <c r="I30" s="246">
        <f t="shared" si="4"/>
        <v>12</v>
      </c>
      <c r="J30" s="246">
        <f t="shared" si="4"/>
        <v>20</v>
      </c>
      <c r="K30" s="87">
        <f>SUM(K14:K29)</f>
        <v>65</v>
      </c>
      <c r="L30" s="88">
        <f>SUM(L14:L29)</f>
        <v>1950</v>
      </c>
      <c r="M30" s="88"/>
      <c r="N30" s="71"/>
      <c r="O30" s="71"/>
      <c r="P30" s="89"/>
      <c r="Q30" s="185"/>
      <c r="AA30" s="63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ht="15.75" customHeight="1" thickBot="1" x14ac:dyDescent="0.3">
      <c r="A31" s="420" t="s">
        <v>86</v>
      </c>
      <c r="B31" s="421"/>
      <c r="C31" s="422"/>
      <c r="D31" s="422"/>
      <c r="E31" s="422"/>
      <c r="F31" s="422"/>
      <c r="G31" s="422"/>
      <c r="H31" s="422"/>
      <c r="I31" s="422"/>
      <c r="J31" s="422"/>
      <c r="K31" s="421"/>
      <c r="L31" s="423"/>
      <c r="M31" s="295"/>
      <c r="N31" s="90"/>
      <c r="O31" s="54"/>
      <c r="P31" s="91"/>
      <c r="Q31" s="424"/>
      <c r="R31" s="425"/>
      <c r="S31" s="425"/>
      <c r="T31" s="425"/>
      <c r="U31" s="425"/>
      <c r="V31" s="425"/>
      <c r="W31" s="425"/>
      <c r="X31" s="426"/>
      <c r="Y31" s="426"/>
      <c r="Z31" s="426"/>
      <c r="AA31" s="63"/>
    </row>
    <row r="32" spans="1:36" ht="15.6" x14ac:dyDescent="0.3">
      <c r="A32" s="92">
        <v>1</v>
      </c>
      <c r="B32" s="302" t="s">
        <v>18</v>
      </c>
      <c r="C32" s="253"/>
      <c r="D32" s="254"/>
      <c r="E32" s="255">
        <v>2</v>
      </c>
      <c r="F32" s="256">
        <v>2</v>
      </c>
      <c r="G32" s="255">
        <v>2</v>
      </c>
      <c r="H32" s="256">
        <v>2</v>
      </c>
      <c r="I32" s="255">
        <v>2</v>
      </c>
      <c r="J32" s="256">
        <v>6</v>
      </c>
      <c r="K32" s="296">
        <f>SUM(C32:J32)/2</f>
        <v>8</v>
      </c>
      <c r="L32" s="297">
        <f>K32*$O$8</f>
        <v>240</v>
      </c>
      <c r="M32" s="297"/>
      <c r="N32" s="71"/>
      <c r="O32" s="93">
        <v>240</v>
      </c>
      <c r="P32" s="73" t="str">
        <f>IF(L32&gt;=O32,"OK","BŁĄD")</f>
        <v>OK</v>
      </c>
      <c r="Q32" s="400" t="s">
        <v>53</v>
      </c>
      <c r="R32" s="401"/>
      <c r="S32" s="401"/>
      <c r="T32" s="401"/>
      <c r="U32" s="401"/>
      <c r="V32" s="401"/>
      <c r="W32" s="401"/>
      <c r="X32" s="402"/>
      <c r="Y32" s="402"/>
      <c r="Z32" s="403"/>
      <c r="AA32" s="63"/>
    </row>
    <row r="33" spans="1:36" ht="15.6" x14ac:dyDescent="0.3">
      <c r="A33" s="92">
        <v>2</v>
      </c>
      <c r="B33" s="214" t="s">
        <v>19</v>
      </c>
      <c r="C33" s="94">
        <v>1</v>
      </c>
      <c r="D33" s="68">
        <v>1</v>
      </c>
      <c r="E33" s="94">
        <v>1</v>
      </c>
      <c r="F33" s="68">
        <v>1</v>
      </c>
      <c r="G33" s="94">
        <v>2</v>
      </c>
      <c r="H33" s="68">
        <v>2</v>
      </c>
      <c r="I33" s="94">
        <v>2</v>
      </c>
      <c r="J33" s="68">
        <v>2</v>
      </c>
      <c r="K33" s="296">
        <f>SUM(C33:J33)/2</f>
        <v>6</v>
      </c>
      <c r="L33" s="297">
        <f>K33*$O$8</f>
        <v>180</v>
      </c>
      <c r="M33" s="297"/>
      <c r="N33" s="71"/>
      <c r="O33" s="93">
        <v>180</v>
      </c>
      <c r="P33" s="95" t="str">
        <f>IF(L33&gt;=O33,"OK","BŁĄD")</f>
        <v>OK</v>
      </c>
      <c r="Q33" s="404" t="s">
        <v>54</v>
      </c>
      <c r="R33" s="405"/>
      <c r="S33" s="405"/>
      <c r="T33" s="405"/>
      <c r="U33" s="405"/>
      <c r="V33" s="405"/>
      <c r="W33" s="405"/>
      <c r="X33" s="406"/>
      <c r="Y33" s="406"/>
      <c r="Z33" s="407"/>
      <c r="AA33" s="63"/>
    </row>
    <row r="34" spans="1:36" ht="17.25" customHeight="1" thickBot="1" x14ac:dyDescent="0.3">
      <c r="A34" s="92">
        <v>3</v>
      </c>
      <c r="B34" s="214" t="s">
        <v>55</v>
      </c>
      <c r="C34" s="250"/>
      <c r="D34" s="251"/>
      <c r="E34" s="250"/>
      <c r="F34" s="251"/>
      <c r="G34" s="250">
        <v>2</v>
      </c>
      <c r="H34" s="251">
        <v>2</v>
      </c>
      <c r="I34" s="250">
        <v>1</v>
      </c>
      <c r="J34" s="251">
        <v>3</v>
      </c>
      <c r="K34" s="296">
        <f>SUM(C34:J34)/2</f>
        <v>4</v>
      </c>
      <c r="L34" s="297">
        <f>K34*$O$8</f>
        <v>120</v>
      </c>
      <c r="M34" s="297"/>
      <c r="N34" s="71"/>
      <c r="O34" s="76">
        <v>120</v>
      </c>
      <c r="P34" s="77" t="str">
        <f>IF(L34&gt;=O34,"OK","BŁĄD")</f>
        <v>OK</v>
      </c>
      <c r="Q34" s="408" t="s">
        <v>56</v>
      </c>
      <c r="R34" s="406"/>
      <c r="S34" s="406"/>
      <c r="T34" s="406"/>
      <c r="U34" s="406"/>
      <c r="V34" s="406"/>
      <c r="W34" s="406"/>
      <c r="X34" s="406"/>
      <c r="Y34" s="406"/>
      <c r="Z34" s="407"/>
      <c r="AA34" s="63"/>
      <c r="AH34" s="54"/>
      <c r="AI34" s="54"/>
      <c r="AJ34" s="54"/>
    </row>
    <row r="35" spans="1:36" ht="16.5" customHeight="1" x14ac:dyDescent="0.25">
      <c r="A35" s="409" t="s">
        <v>23</v>
      </c>
      <c r="B35" s="410"/>
      <c r="C35" s="298">
        <f>SUM(C32:C34)</f>
        <v>1</v>
      </c>
      <c r="D35" s="298">
        <f t="shared" ref="D35:J35" si="5">SUM(D32:D34)</f>
        <v>1</v>
      </c>
      <c r="E35" s="298">
        <f t="shared" si="5"/>
        <v>3</v>
      </c>
      <c r="F35" s="298">
        <f t="shared" si="5"/>
        <v>3</v>
      </c>
      <c r="G35" s="298">
        <f t="shared" si="5"/>
        <v>6</v>
      </c>
      <c r="H35" s="298">
        <f t="shared" si="5"/>
        <v>6</v>
      </c>
      <c r="I35" s="298">
        <f t="shared" si="5"/>
        <v>5</v>
      </c>
      <c r="J35" s="298">
        <f t="shared" si="5"/>
        <v>11</v>
      </c>
      <c r="K35" s="299">
        <f>SUM(K32:K34)</f>
        <v>18</v>
      </c>
      <c r="L35" s="300">
        <f>SUM(L32:L34)</f>
        <v>540</v>
      </c>
      <c r="M35" s="300"/>
      <c r="N35" s="71"/>
      <c r="O35" s="93">
        <v>540</v>
      </c>
      <c r="P35" s="95" t="str">
        <f>IF(L35=O35,"OK","BŁĄD")</f>
        <v>OK</v>
      </c>
      <c r="Q35" s="411" t="s">
        <v>88</v>
      </c>
      <c r="R35" s="412"/>
      <c r="S35" s="412"/>
      <c r="T35" s="412"/>
      <c r="U35" s="412"/>
      <c r="V35" s="412"/>
      <c r="W35" s="412"/>
      <c r="X35" s="406"/>
      <c r="Y35" s="406"/>
      <c r="Z35" s="407"/>
      <c r="AA35" s="63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s="97" customFormat="1" ht="16.2" thickBot="1" x14ac:dyDescent="0.3">
      <c r="A36" s="413" t="s">
        <v>24</v>
      </c>
      <c r="B36" s="414"/>
      <c r="C36" s="415"/>
      <c r="D36" s="415"/>
      <c r="E36" s="415"/>
      <c r="F36" s="415"/>
      <c r="G36" s="415"/>
      <c r="H36" s="415"/>
      <c r="I36" s="415"/>
      <c r="J36" s="415"/>
      <c r="K36" s="414"/>
      <c r="L36" s="416"/>
      <c r="M36" s="200"/>
      <c r="N36" s="90"/>
      <c r="O36" s="90"/>
      <c r="P36" s="89"/>
      <c r="Q36" s="185" t="str">
        <f>IF(L36&gt;O36,"więcej","")</f>
        <v/>
      </c>
      <c r="AA36" s="98"/>
      <c r="AB36" s="99"/>
      <c r="AC36" s="99"/>
      <c r="AD36" s="99"/>
      <c r="AE36" s="99"/>
      <c r="AF36" s="99"/>
      <c r="AG36" s="99"/>
      <c r="AH36" s="99"/>
      <c r="AI36" s="99"/>
      <c r="AJ36" s="99"/>
    </row>
    <row r="37" spans="1:36" ht="15.6" x14ac:dyDescent="0.25">
      <c r="A37" s="92">
        <v>1</v>
      </c>
      <c r="B37" s="264" t="s">
        <v>113</v>
      </c>
      <c r="C37" s="247"/>
      <c r="D37" s="248"/>
      <c r="E37" s="249">
        <v>1</v>
      </c>
      <c r="F37" s="248">
        <v>1</v>
      </c>
      <c r="G37" s="247"/>
      <c r="H37" s="248"/>
      <c r="I37" s="247"/>
      <c r="J37" s="248"/>
      <c r="K37" s="101">
        <f t="shared" ref="K37:K46" si="6">SUM(C37:J37)/2</f>
        <v>1</v>
      </c>
      <c r="L37" s="102">
        <f t="shared" ref="L37:L46" si="7">K37*$O$8+M37</f>
        <v>30</v>
      </c>
      <c r="M37" s="102"/>
      <c r="N37" s="71"/>
      <c r="O37" s="71"/>
      <c r="P37" s="103"/>
      <c r="Q37" s="185"/>
      <c r="AA37" s="86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13.8" x14ac:dyDescent="0.25">
      <c r="A38" s="92">
        <v>2</v>
      </c>
      <c r="B38" s="265" t="s">
        <v>110</v>
      </c>
      <c r="C38" s="94"/>
      <c r="D38" s="68"/>
      <c r="E38" s="67">
        <v>1</v>
      </c>
      <c r="F38" s="68">
        <v>1</v>
      </c>
      <c r="G38" s="94"/>
      <c r="H38" s="68"/>
      <c r="I38" s="94"/>
      <c r="J38" s="68"/>
      <c r="K38" s="101">
        <f t="shared" si="6"/>
        <v>1</v>
      </c>
      <c r="L38" s="102">
        <f t="shared" si="7"/>
        <v>30</v>
      </c>
      <c r="M38" s="102"/>
      <c r="N38" s="71"/>
      <c r="O38" s="71"/>
      <c r="P38" s="71"/>
      <c r="Q38" s="185"/>
      <c r="AA38" s="86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3.8" x14ac:dyDescent="0.25">
      <c r="A39" s="92">
        <v>3</v>
      </c>
      <c r="B39" s="265" t="s">
        <v>109</v>
      </c>
      <c r="C39" s="94">
        <v>5</v>
      </c>
      <c r="D39" s="68">
        <v>5</v>
      </c>
      <c r="E39" s="67">
        <v>1</v>
      </c>
      <c r="F39" s="68">
        <v>1</v>
      </c>
      <c r="G39" s="94"/>
      <c r="H39" s="68"/>
      <c r="I39" s="94"/>
      <c r="J39" s="68"/>
      <c r="K39" s="101">
        <f>SUM(C39:J39)/2</f>
        <v>6</v>
      </c>
      <c r="L39" s="102">
        <f t="shared" si="7"/>
        <v>180</v>
      </c>
      <c r="M39" s="102"/>
      <c r="N39" s="71"/>
      <c r="O39" s="71"/>
      <c r="P39" s="71"/>
      <c r="Q39" s="185"/>
      <c r="AA39" s="86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ht="15.6" x14ac:dyDescent="0.25">
      <c r="A40" s="92">
        <v>4</v>
      </c>
      <c r="B40" s="265" t="s">
        <v>111</v>
      </c>
      <c r="C40" s="94"/>
      <c r="D40" s="68"/>
      <c r="E40" s="67">
        <v>5</v>
      </c>
      <c r="F40" s="68">
        <v>3</v>
      </c>
      <c r="G40" s="212">
        <v>1</v>
      </c>
      <c r="H40" s="68">
        <v>1</v>
      </c>
      <c r="I40" s="94"/>
      <c r="J40" s="68"/>
      <c r="K40" s="101">
        <f t="shared" si="6"/>
        <v>5</v>
      </c>
      <c r="L40" s="102">
        <f t="shared" si="7"/>
        <v>150</v>
      </c>
      <c r="M40" s="102"/>
      <c r="N40" s="71"/>
      <c r="O40" s="71"/>
      <c r="P40" s="103"/>
      <c r="Q40" s="185"/>
      <c r="AA40" s="63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x14ac:dyDescent="0.25">
      <c r="A41" s="308" t="s">
        <v>134</v>
      </c>
      <c r="B41" s="265" t="s">
        <v>126</v>
      </c>
      <c r="C41" s="94"/>
      <c r="D41" s="68"/>
      <c r="E41" s="67">
        <v>3</v>
      </c>
      <c r="F41" s="68">
        <v>1</v>
      </c>
      <c r="G41" s="94">
        <v>1</v>
      </c>
      <c r="H41" s="68">
        <v>1</v>
      </c>
      <c r="I41" s="94"/>
      <c r="J41" s="68"/>
      <c r="K41" s="101">
        <f t="shared" si="6"/>
        <v>3</v>
      </c>
      <c r="L41" s="102">
        <f t="shared" si="7"/>
        <v>90</v>
      </c>
      <c r="M41" s="102"/>
      <c r="N41" s="71"/>
      <c r="O41" s="71"/>
      <c r="P41" s="71"/>
      <c r="Q41" s="185"/>
      <c r="AA41" s="63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x14ac:dyDescent="0.25">
      <c r="A42" s="308" t="s">
        <v>135</v>
      </c>
      <c r="B42" s="265" t="s">
        <v>125</v>
      </c>
      <c r="C42" s="94"/>
      <c r="D42" s="68"/>
      <c r="E42" s="67">
        <v>1</v>
      </c>
      <c r="F42" s="68">
        <v>1</v>
      </c>
      <c r="G42" s="94"/>
      <c r="H42" s="68"/>
      <c r="I42" s="94"/>
      <c r="J42" s="68"/>
      <c r="K42" s="101">
        <f t="shared" si="6"/>
        <v>1</v>
      </c>
      <c r="L42" s="102">
        <f t="shared" si="7"/>
        <v>30</v>
      </c>
      <c r="M42" s="102"/>
      <c r="N42" s="71"/>
      <c r="O42" s="71"/>
      <c r="P42" s="71"/>
      <c r="Q42" s="185"/>
      <c r="AA42" s="63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.6" x14ac:dyDescent="0.25">
      <c r="A43" s="308" t="s">
        <v>136</v>
      </c>
      <c r="B43" s="265" t="s">
        <v>127</v>
      </c>
      <c r="C43" s="94"/>
      <c r="D43" s="68"/>
      <c r="E43" s="67"/>
      <c r="F43" s="68"/>
      <c r="G43" s="94">
        <v>1</v>
      </c>
      <c r="H43" s="68">
        <v>2</v>
      </c>
      <c r="I43" s="94">
        <v>3</v>
      </c>
      <c r="J43" s="68"/>
      <c r="K43" s="101">
        <f t="shared" si="6"/>
        <v>3</v>
      </c>
      <c r="L43" s="102">
        <f t="shared" si="7"/>
        <v>90</v>
      </c>
      <c r="M43" s="102"/>
      <c r="N43" s="71"/>
      <c r="O43" s="71"/>
      <c r="P43" s="103"/>
      <c r="Q43" s="185"/>
      <c r="AA43" s="63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.6" x14ac:dyDescent="0.25">
      <c r="A44" s="308" t="s">
        <v>137</v>
      </c>
      <c r="B44" s="265" t="s">
        <v>128</v>
      </c>
      <c r="C44" s="94"/>
      <c r="D44" s="68"/>
      <c r="E44" s="67"/>
      <c r="F44" s="68"/>
      <c r="G44" s="94">
        <v>1</v>
      </c>
      <c r="H44" s="68">
        <v>2</v>
      </c>
      <c r="I44" s="94">
        <v>2</v>
      </c>
      <c r="J44" s="266"/>
      <c r="K44" s="101">
        <f t="shared" si="6"/>
        <v>2.5</v>
      </c>
      <c r="L44" s="102">
        <f t="shared" si="7"/>
        <v>75</v>
      </c>
      <c r="M44" s="102"/>
      <c r="N44" s="71"/>
      <c r="O44" s="71"/>
      <c r="P44" s="103"/>
      <c r="Q44" s="185"/>
      <c r="AA44" s="63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ht="15.6" x14ac:dyDescent="0.25">
      <c r="A45" s="308" t="s">
        <v>138</v>
      </c>
      <c r="B45" s="303" t="s">
        <v>129</v>
      </c>
      <c r="C45" s="94"/>
      <c r="D45" s="68"/>
      <c r="E45" s="67"/>
      <c r="F45" s="68"/>
      <c r="G45" s="94"/>
      <c r="H45" s="68">
        <v>1</v>
      </c>
      <c r="I45" s="94">
        <v>2</v>
      </c>
      <c r="J45" s="266"/>
      <c r="K45" s="101">
        <f t="shared" si="6"/>
        <v>1.5</v>
      </c>
      <c r="L45" s="102">
        <f t="shared" si="7"/>
        <v>45</v>
      </c>
      <c r="M45" s="102"/>
      <c r="N45" s="71"/>
      <c r="O45" s="71"/>
      <c r="P45" s="103"/>
      <c r="Q45" s="185"/>
      <c r="AA45" s="63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s="106" customFormat="1" ht="26.1" customHeight="1" x14ac:dyDescent="0.25">
      <c r="A46" s="308" t="s">
        <v>139</v>
      </c>
      <c r="B46" s="304" t="s">
        <v>114</v>
      </c>
      <c r="C46" s="94">
        <v>1</v>
      </c>
      <c r="D46" s="68">
        <v>1</v>
      </c>
      <c r="E46" s="67"/>
      <c r="F46" s="68"/>
      <c r="G46" s="94"/>
      <c r="H46" s="68"/>
      <c r="I46" s="94"/>
      <c r="J46" s="68"/>
      <c r="K46" s="101">
        <f t="shared" si="6"/>
        <v>1</v>
      </c>
      <c r="L46" s="102">
        <f t="shared" si="7"/>
        <v>30</v>
      </c>
      <c r="M46" s="102"/>
      <c r="N46" s="105"/>
      <c r="O46" s="105"/>
      <c r="P46" s="89"/>
      <c r="Q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6" x14ac:dyDescent="0.25">
      <c r="A47" s="398" t="s">
        <v>23</v>
      </c>
      <c r="B47" s="399"/>
      <c r="C47" s="257">
        <f t="shared" ref="C47:L47" si="8">SUM(C37:C46)</f>
        <v>6</v>
      </c>
      <c r="D47" s="257">
        <f t="shared" si="8"/>
        <v>6</v>
      </c>
      <c r="E47" s="257">
        <f t="shared" si="8"/>
        <v>12</v>
      </c>
      <c r="F47" s="257">
        <f t="shared" si="8"/>
        <v>8</v>
      </c>
      <c r="G47" s="257">
        <f t="shared" si="8"/>
        <v>4</v>
      </c>
      <c r="H47" s="257">
        <f t="shared" si="8"/>
        <v>7</v>
      </c>
      <c r="I47" s="257">
        <f t="shared" si="8"/>
        <v>7</v>
      </c>
      <c r="J47" s="257">
        <f t="shared" si="8"/>
        <v>0</v>
      </c>
      <c r="K47" s="108">
        <f t="shared" si="8"/>
        <v>25</v>
      </c>
      <c r="L47" s="108">
        <f t="shared" si="8"/>
        <v>750</v>
      </c>
      <c r="M47" s="155"/>
      <c r="N47" s="71"/>
      <c r="O47" s="93">
        <v>735</v>
      </c>
      <c r="P47" s="73" t="str">
        <f>IF(L47&gt;=O47,"OK","BŁĄD")</f>
        <v>OK</v>
      </c>
      <c r="Q47" s="131" t="str">
        <f>IF(L47&gt;O47,"więcej","")</f>
        <v>więcej</v>
      </c>
      <c r="AA47" s="63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ht="16.2" thickBot="1" x14ac:dyDescent="0.3">
      <c r="A48" s="375" t="s">
        <v>57</v>
      </c>
      <c r="B48" s="376"/>
      <c r="C48" s="377"/>
      <c r="D48" s="377"/>
      <c r="E48" s="377"/>
      <c r="F48" s="377"/>
      <c r="G48" s="377"/>
      <c r="H48" s="377"/>
      <c r="I48" s="377"/>
      <c r="J48" s="377"/>
      <c r="K48" s="376"/>
      <c r="L48" s="378"/>
      <c r="M48" s="245"/>
      <c r="N48" s="109"/>
      <c r="O48" s="109"/>
      <c r="P48" s="103"/>
      <c r="Q48" s="185"/>
      <c r="AA48" s="63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ht="25.5" customHeight="1" x14ac:dyDescent="0.25">
      <c r="A49" s="92">
        <v>1</v>
      </c>
      <c r="B49" s="264" t="s">
        <v>115</v>
      </c>
      <c r="C49" s="259">
        <v>3</v>
      </c>
      <c r="D49" s="260">
        <v>3</v>
      </c>
      <c r="E49" s="247">
        <v>3</v>
      </c>
      <c r="F49" s="248">
        <v>3</v>
      </c>
      <c r="G49" s="247">
        <v>3</v>
      </c>
      <c r="H49" s="248"/>
      <c r="I49" s="247"/>
      <c r="J49" s="248"/>
      <c r="K49" s="110">
        <f>SUM(C49:J49)/2</f>
        <v>7.5</v>
      </c>
      <c r="L49" s="111">
        <f>K49*$O$8+M49</f>
        <v>225</v>
      </c>
      <c r="M49" s="111"/>
      <c r="N49" s="71"/>
      <c r="O49" s="71"/>
      <c r="P49" s="71"/>
      <c r="Q49" s="185"/>
      <c r="AA49" s="63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ht="26.25" customHeight="1" x14ac:dyDescent="0.25">
      <c r="A50" s="92">
        <v>2</v>
      </c>
      <c r="B50" s="279" t="s">
        <v>140</v>
      </c>
      <c r="C50" s="213"/>
      <c r="D50" s="68"/>
      <c r="E50" s="94">
        <v>4</v>
      </c>
      <c r="F50" s="68">
        <v>4</v>
      </c>
      <c r="G50" s="94">
        <v>4</v>
      </c>
      <c r="H50" s="68">
        <v>4</v>
      </c>
      <c r="I50" s="94"/>
      <c r="J50" s="68"/>
      <c r="K50" s="110">
        <f>SUM(C50:J50)/2</f>
        <v>8</v>
      </c>
      <c r="L50" s="111">
        <f>K50*$O$8+M50</f>
        <v>240</v>
      </c>
      <c r="M50" s="111"/>
      <c r="N50" s="71"/>
      <c r="O50" s="71"/>
      <c r="P50" s="103"/>
      <c r="Q50" s="185"/>
      <c r="AA50" s="63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ht="27.75" customHeight="1" x14ac:dyDescent="0.25">
      <c r="A51" s="92">
        <v>3</v>
      </c>
      <c r="B51" s="264" t="s">
        <v>117</v>
      </c>
      <c r="C51" s="94"/>
      <c r="D51" s="68"/>
      <c r="E51" s="94"/>
      <c r="F51" s="68">
        <v>4</v>
      </c>
      <c r="G51" s="94">
        <v>4</v>
      </c>
      <c r="H51" s="68">
        <v>4</v>
      </c>
      <c r="I51" s="94">
        <v>7</v>
      </c>
      <c r="J51" s="68"/>
      <c r="K51" s="110">
        <f>SUM(C51:J51)/2</f>
        <v>9.5</v>
      </c>
      <c r="L51" s="111">
        <f>K51*$O$8+M51</f>
        <v>285</v>
      </c>
      <c r="M51" s="111"/>
      <c r="N51" s="71"/>
      <c r="O51" s="71"/>
      <c r="P51" s="71"/>
      <c r="Q51" s="185"/>
      <c r="AA51" s="63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15.6" x14ac:dyDescent="0.25">
      <c r="A52" s="379" t="s">
        <v>23</v>
      </c>
      <c r="B52" s="380"/>
      <c r="C52" s="258">
        <f t="shared" ref="C52:L52" si="9">SUM(C49:C51)</f>
        <v>3</v>
      </c>
      <c r="D52" s="258">
        <f t="shared" si="9"/>
        <v>3</v>
      </c>
      <c r="E52" s="258">
        <f t="shared" si="9"/>
        <v>7</v>
      </c>
      <c r="F52" s="258">
        <f t="shared" si="9"/>
        <v>11</v>
      </c>
      <c r="G52" s="258">
        <f t="shared" si="9"/>
        <v>11</v>
      </c>
      <c r="H52" s="258">
        <f t="shared" si="9"/>
        <v>8</v>
      </c>
      <c r="I52" s="258">
        <f t="shared" si="9"/>
        <v>7</v>
      </c>
      <c r="J52" s="258">
        <f t="shared" si="9"/>
        <v>0</v>
      </c>
      <c r="K52" s="110">
        <f t="shared" si="9"/>
        <v>25</v>
      </c>
      <c r="L52" s="110">
        <f t="shared" si="9"/>
        <v>750</v>
      </c>
      <c r="M52" s="111"/>
      <c r="N52" s="71"/>
      <c r="O52" s="112">
        <v>735</v>
      </c>
      <c r="P52" s="95" t="str">
        <f>IF(L52&gt;=O52,"OK","BŁĄD")</f>
        <v>OK</v>
      </c>
      <c r="Q52" s="131" t="str">
        <f>IF(L52&gt;O52,"więcej","")</f>
        <v>więcej</v>
      </c>
      <c r="AA52" s="63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ht="15.6" x14ac:dyDescent="0.25">
      <c r="A53" s="381" t="s">
        <v>58</v>
      </c>
      <c r="B53" s="382"/>
      <c r="C53" s="181">
        <f t="shared" ref="C53:L53" si="10">SUM(C47+C52)</f>
        <v>9</v>
      </c>
      <c r="D53" s="181">
        <f t="shared" si="10"/>
        <v>9</v>
      </c>
      <c r="E53" s="181">
        <f t="shared" si="10"/>
        <v>19</v>
      </c>
      <c r="F53" s="181">
        <f t="shared" si="10"/>
        <v>19</v>
      </c>
      <c r="G53" s="181">
        <f t="shared" si="10"/>
        <v>15</v>
      </c>
      <c r="H53" s="181">
        <f t="shared" si="10"/>
        <v>15</v>
      </c>
      <c r="I53" s="181">
        <f t="shared" si="10"/>
        <v>14</v>
      </c>
      <c r="J53" s="181">
        <f t="shared" si="10"/>
        <v>0</v>
      </c>
      <c r="K53" s="114">
        <f t="shared" si="10"/>
        <v>50</v>
      </c>
      <c r="L53" s="114">
        <f t="shared" si="10"/>
        <v>1500</v>
      </c>
      <c r="M53" s="160"/>
      <c r="N53" s="71"/>
      <c r="O53" s="112">
        <v>1470</v>
      </c>
      <c r="P53" s="95" t="s">
        <v>59</v>
      </c>
      <c r="Q53" s="113" t="s">
        <v>60</v>
      </c>
      <c r="AA53" s="63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ht="27.75" customHeight="1" x14ac:dyDescent="0.25">
      <c r="A54" s="391" t="s">
        <v>30</v>
      </c>
      <c r="B54" s="392"/>
      <c r="C54" s="160">
        <f t="shared" ref="C54:J54" si="11">C30+C35+C53</f>
        <v>33</v>
      </c>
      <c r="D54" s="160">
        <f t="shared" si="11"/>
        <v>33</v>
      </c>
      <c r="E54" s="160">
        <f t="shared" si="11"/>
        <v>35</v>
      </c>
      <c r="F54" s="160">
        <f t="shared" si="11"/>
        <v>35</v>
      </c>
      <c r="G54" s="160">
        <f t="shared" si="11"/>
        <v>34</v>
      </c>
      <c r="H54" s="160">
        <f t="shared" si="11"/>
        <v>34</v>
      </c>
      <c r="I54" s="160">
        <f t="shared" si="11"/>
        <v>31</v>
      </c>
      <c r="J54" s="160">
        <f t="shared" si="11"/>
        <v>31</v>
      </c>
      <c r="K54" s="293">
        <f>K30+K47+K52+K35</f>
        <v>133</v>
      </c>
      <c r="L54" s="293">
        <f>L30+L47+L52+L35</f>
        <v>3990</v>
      </c>
      <c r="M54" s="294"/>
      <c r="O54" s="115"/>
      <c r="P54" s="91"/>
      <c r="Q54" s="387"/>
      <c r="R54" s="388"/>
      <c r="S54" s="388"/>
      <c r="T54" s="388"/>
      <c r="U54" s="388"/>
      <c r="V54" s="388"/>
      <c r="W54" s="388"/>
      <c r="X54" s="116"/>
      <c r="Y54" s="116"/>
      <c r="Z54" s="63"/>
      <c r="AA54" s="63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18" customHeight="1" x14ac:dyDescent="0.25">
      <c r="A55" s="286"/>
      <c r="B55" s="288" t="s">
        <v>122</v>
      </c>
      <c r="C55" s="287">
        <v>2</v>
      </c>
      <c r="D55" s="287">
        <v>2</v>
      </c>
      <c r="E55" s="287">
        <v>2</v>
      </c>
      <c r="F55" s="287">
        <v>2</v>
      </c>
      <c r="G55" s="287">
        <v>2</v>
      </c>
      <c r="H55" s="287">
        <v>2</v>
      </c>
      <c r="I55" s="287">
        <v>2</v>
      </c>
      <c r="J55" s="287">
        <v>2</v>
      </c>
      <c r="K55" s="287">
        <f>SUM(C55:J55)/2</f>
        <v>8</v>
      </c>
      <c r="L55" s="287">
        <f>K55*$O$8+M55</f>
        <v>240</v>
      </c>
      <c r="M55" s="287"/>
      <c r="O55" s="115"/>
      <c r="P55" s="91"/>
      <c r="Q55" s="268"/>
      <c r="R55" s="269"/>
      <c r="S55" s="269"/>
      <c r="T55" s="269"/>
      <c r="U55" s="269"/>
      <c r="V55" s="269"/>
      <c r="W55" s="269"/>
      <c r="X55" s="116"/>
      <c r="Y55" s="116"/>
      <c r="Z55" s="63"/>
      <c r="AA55" s="63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16.5" customHeight="1" x14ac:dyDescent="0.25">
      <c r="A56" s="286"/>
      <c r="B56" s="288" t="s">
        <v>123</v>
      </c>
      <c r="C56" s="305">
        <v>0.35</v>
      </c>
      <c r="D56" s="305">
        <v>0.35</v>
      </c>
      <c r="E56" s="305">
        <v>0.35</v>
      </c>
      <c r="F56" s="305">
        <v>0.35</v>
      </c>
      <c r="G56" s="305">
        <v>0.35</v>
      </c>
      <c r="H56" s="305">
        <v>0.35</v>
      </c>
      <c r="I56" s="306"/>
      <c r="J56" s="287"/>
      <c r="K56" s="287">
        <f>SUM(C56:J56)/2</f>
        <v>1.05</v>
      </c>
      <c r="L56" s="287">
        <f>K56*$O$8+M56</f>
        <v>31.5</v>
      </c>
      <c r="M56" s="287"/>
      <c r="O56" s="115"/>
      <c r="P56" s="91"/>
      <c r="Q56" s="268"/>
      <c r="R56" s="269"/>
      <c r="S56" s="269"/>
      <c r="T56" s="269"/>
      <c r="U56" s="269"/>
      <c r="V56" s="269"/>
      <c r="W56" s="269"/>
      <c r="X56" s="116"/>
      <c r="Y56" s="116"/>
      <c r="Z56" s="63"/>
      <c r="AA56" s="63"/>
      <c r="AB56" s="54"/>
      <c r="AC56" s="54"/>
      <c r="AD56" s="54"/>
      <c r="AE56" s="54"/>
      <c r="AF56" s="54"/>
      <c r="AG56" s="54"/>
      <c r="AH56" s="54"/>
      <c r="AI56" s="54"/>
      <c r="AJ56" s="54"/>
    </row>
    <row r="57" spans="1:36" ht="20.25" customHeight="1" x14ac:dyDescent="0.25">
      <c r="A57" s="57" t="s">
        <v>62</v>
      </c>
      <c r="B57" s="135"/>
      <c r="C57" s="136"/>
      <c r="D57" s="136"/>
      <c r="E57" s="136"/>
      <c r="F57" s="136"/>
      <c r="G57" s="136"/>
      <c r="H57" s="136"/>
      <c r="I57" s="136"/>
      <c r="J57" s="136"/>
      <c r="K57" s="137"/>
      <c r="L57" s="138"/>
      <c r="M57" s="138"/>
      <c r="N57" s="118"/>
      <c r="O57" s="118"/>
      <c r="P57" s="119"/>
      <c r="Q57" s="120"/>
      <c r="R57" s="63"/>
      <c r="S57" s="121"/>
      <c r="T57" s="122"/>
      <c r="U57" s="63"/>
      <c r="V57" s="63"/>
      <c r="W57" s="63"/>
      <c r="X57" s="63"/>
      <c r="Y57" s="63"/>
      <c r="Z57" s="63"/>
      <c r="AA57" s="63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ht="17.25" customHeight="1" x14ac:dyDescent="0.25">
      <c r="A58" s="417" t="s">
        <v>124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244"/>
      <c r="N58" s="118"/>
      <c r="O58" s="123" t="s">
        <v>36</v>
      </c>
      <c r="P58" s="124"/>
      <c r="Q58" s="124"/>
      <c r="R58" s="125"/>
      <c r="S58" s="126"/>
      <c r="T58" s="127"/>
      <c r="V58" s="128"/>
      <c r="W58" s="129"/>
      <c r="X58" s="129"/>
      <c r="Y58" s="129"/>
      <c r="Z58" s="63"/>
      <c r="AA58" s="63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s="97" customFormat="1" ht="8.25" customHeight="1" x14ac:dyDescent="0.3">
      <c r="A59" s="385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143"/>
      <c r="N59" s="130"/>
      <c r="O59" s="131" t="s">
        <v>37</v>
      </c>
      <c r="P59" s="132" t="s">
        <v>38</v>
      </c>
      <c r="Q59" s="131" t="s">
        <v>39</v>
      </c>
      <c r="R59" s="133" t="s">
        <v>61</v>
      </c>
      <c r="S59" s="96" t="s">
        <v>40</v>
      </c>
      <c r="T59" s="224"/>
      <c r="U59" s="99"/>
      <c r="V59" s="81"/>
      <c r="W59" s="99"/>
      <c r="X59" s="134"/>
      <c r="Y59" s="134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</row>
    <row r="60" spans="1:36" s="97" customFormat="1" ht="15" customHeight="1" x14ac:dyDescent="0.25">
      <c r="A60" s="418" t="s">
        <v>143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52"/>
      <c r="N60" s="139"/>
      <c r="O60" s="95" t="str">
        <f>IF(C54=O61,"OK","BŁĄD")</f>
        <v>OK</v>
      </c>
      <c r="P60" s="95" t="str">
        <f>IF(E54=P61,"OK","BŁĄD")</f>
        <v>OK</v>
      </c>
      <c r="Q60" s="140" t="str">
        <f>IF(G54=Q61,"OK","BŁĄD")</f>
        <v>OK</v>
      </c>
      <c r="R60" s="80" t="str">
        <f>IF(I54=R61,"OK","BŁĄD")</f>
        <v>OK</v>
      </c>
      <c r="S60" s="389"/>
      <c r="T60" s="390"/>
      <c r="V60" s="141"/>
      <c r="W60" s="142"/>
      <c r="X60" s="129"/>
      <c r="Y60" s="64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</row>
    <row r="61" spans="1:36" s="97" customFormat="1" ht="18.75" customHeight="1" x14ac:dyDescent="0.25">
      <c r="A61" s="395" t="s">
        <v>144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52"/>
      <c r="N61" s="139"/>
      <c r="O61" s="72">
        <v>33</v>
      </c>
      <c r="P61" s="72">
        <v>35</v>
      </c>
      <c r="Q61" s="72">
        <v>34</v>
      </c>
      <c r="R61" s="72">
        <v>31</v>
      </c>
      <c r="S61" s="393" t="s">
        <v>41</v>
      </c>
      <c r="T61" s="394"/>
      <c r="V61" s="119"/>
      <c r="X61" s="129"/>
      <c r="Y61" s="144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</row>
    <row r="62" spans="1:36" s="97" customFormat="1" ht="15" customHeight="1" x14ac:dyDescent="0.25">
      <c r="A62" s="395"/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52"/>
      <c r="N62" s="139"/>
      <c r="O62" s="131">
        <f>C54</f>
        <v>33</v>
      </c>
      <c r="P62" s="131">
        <f>E54</f>
        <v>35</v>
      </c>
      <c r="Q62" s="131">
        <f>G54</f>
        <v>34</v>
      </c>
      <c r="R62" s="131">
        <f>I54</f>
        <v>31</v>
      </c>
      <c r="S62" s="383" t="s">
        <v>0</v>
      </c>
      <c r="T62" s="384"/>
      <c r="V62" s="119"/>
      <c r="X62" s="129"/>
      <c r="Y62" s="144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</row>
    <row r="63" spans="1:36" ht="17.399999999999999" x14ac:dyDescent="0.3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O63" s="54"/>
      <c r="P63" s="145"/>
      <c r="Q63" s="374"/>
      <c r="R63" s="374"/>
      <c r="S63" s="374"/>
      <c r="T63" s="374"/>
      <c r="U63" s="119"/>
      <c r="V63" s="83"/>
      <c r="W63" s="119"/>
      <c r="X63" s="83"/>
      <c r="Y63" s="6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6" ht="15.6" x14ac:dyDescent="0.3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O64" s="147"/>
      <c r="Q64" s="397"/>
      <c r="R64" s="397"/>
      <c r="S64" s="397"/>
      <c r="T64" s="397"/>
      <c r="U64" s="119"/>
      <c r="V64" s="83"/>
      <c r="W64" s="119"/>
      <c r="X64" s="83"/>
      <c r="Y64" s="63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5.6" x14ac:dyDescent="0.25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O65" s="147"/>
      <c r="R65" s="54"/>
      <c r="S65" s="54"/>
      <c r="T65" s="54"/>
      <c r="U65" s="119"/>
      <c r="V65" s="83"/>
      <c r="W65" s="119"/>
      <c r="X65" s="83"/>
      <c r="Y65" s="63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5.6" x14ac:dyDescent="0.25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P66" s="147"/>
      <c r="U66" s="119"/>
      <c r="V66" s="83"/>
      <c r="W66" s="119"/>
      <c r="X66" s="83"/>
      <c r="Y66" s="63"/>
    </row>
    <row r="67" spans="1:35" ht="15" customHeight="1" x14ac:dyDescent="0.3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P67" s="147"/>
      <c r="U67" s="374"/>
      <c r="V67" s="374"/>
      <c r="W67" s="374"/>
      <c r="X67" s="374"/>
      <c r="Y67" s="63"/>
    </row>
    <row r="68" spans="1:35" ht="15" x14ac:dyDescent="0.25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P68" s="147"/>
      <c r="U68" s="54"/>
      <c r="V68" s="54"/>
      <c r="W68" s="54"/>
      <c r="X68" s="54"/>
      <c r="Y68" s="54"/>
    </row>
    <row r="69" spans="1:35" s="97" customFormat="1" ht="19.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P69" s="225"/>
      <c r="Q69" s="99"/>
    </row>
    <row r="70" spans="1:35" s="97" customFormat="1" ht="15.75" customHeight="1" x14ac:dyDescent="0.25">
      <c r="A70" s="53"/>
      <c r="B70" s="106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P70" s="225"/>
      <c r="Q70" s="99"/>
    </row>
    <row r="71" spans="1:35" s="97" customFormat="1" ht="15.75" customHeigh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P71" s="225"/>
      <c r="Q71" s="99"/>
    </row>
  </sheetData>
  <mergeCells count="48">
    <mergeCell ref="Q15:Q16"/>
    <mergeCell ref="A5:B5"/>
    <mergeCell ref="A10:A12"/>
    <mergeCell ref="B10:B12"/>
    <mergeCell ref="C10:J10"/>
    <mergeCell ref="C11:D11"/>
    <mergeCell ref="E11:F11"/>
    <mergeCell ref="G11:H11"/>
    <mergeCell ref="I11:J11"/>
    <mergeCell ref="S64:T64"/>
    <mergeCell ref="A58:L58"/>
    <mergeCell ref="A60:L60"/>
    <mergeCell ref="Q10:Q13"/>
    <mergeCell ref="A31:L31"/>
    <mergeCell ref="Q31:Z31"/>
    <mergeCell ref="K10:K12"/>
    <mergeCell ref="L10:L12"/>
    <mergeCell ref="O10:O13"/>
    <mergeCell ref="P10:P13"/>
    <mergeCell ref="M10:M12"/>
    <mergeCell ref="A13:L13"/>
    <mergeCell ref="A30:B30"/>
    <mergeCell ref="N15:N16"/>
    <mergeCell ref="O15:O16"/>
    <mergeCell ref="P15:P16"/>
    <mergeCell ref="A47:B47"/>
    <mergeCell ref="Q32:Z32"/>
    <mergeCell ref="Q33:Z33"/>
    <mergeCell ref="Q34:Z34"/>
    <mergeCell ref="A35:B35"/>
    <mergeCell ref="Q35:Z35"/>
    <mergeCell ref="A36:L36"/>
    <mergeCell ref="U67:V67"/>
    <mergeCell ref="A48:L48"/>
    <mergeCell ref="A52:B52"/>
    <mergeCell ref="A53:B53"/>
    <mergeCell ref="S62:T62"/>
    <mergeCell ref="Q63:R63"/>
    <mergeCell ref="S63:T63"/>
    <mergeCell ref="A59:L59"/>
    <mergeCell ref="Q54:W54"/>
    <mergeCell ref="S60:T60"/>
    <mergeCell ref="A54:B54"/>
    <mergeCell ref="W67:X67"/>
    <mergeCell ref="S61:T61"/>
    <mergeCell ref="A61:L61"/>
    <mergeCell ref="A62:L62"/>
    <mergeCell ref="Q64:R64"/>
  </mergeCells>
  <phoneticPr fontId="27" type="noConversion"/>
  <printOptions horizontalCentered="1"/>
  <pageMargins left="0.19685039370078741" right="0.19685039370078741" top="0.19685039370078741" bottom="0.62992125984251968" header="0.19685039370078741" footer="0.74803149606299213"/>
  <pageSetup paperSize="9" scale="75" orientation="portrait" horizontalDpi="4294967293" verticalDpi="4294967293" r:id="rId1"/>
  <headerFooter alignWithMargins="0"/>
  <colBreaks count="2" manualBreakCount="2">
    <brk id="13" max="74" man="1"/>
    <brk id="28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67"/>
  <sheetViews>
    <sheetView showGridLines="0" topLeftCell="A10" zoomScaleNormal="100" zoomScaleSheetLayoutView="50" workbookViewId="0">
      <selection activeCell="G51" sqref="G51"/>
    </sheetView>
  </sheetViews>
  <sheetFormatPr defaultColWidth="9.109375" defaultRowHeight="13.2" x14ac:dyDescent="0.25"/>
  <cols>
    <col min="1" max="1" width="3.6640625" style="53" customWidth="1"/>
    <col min="2" max="2" width="41.109375" style="53" customWidth="1"/>
    <col min="3" max="6" width="7.5546875" style="53" customWidth="1"/>
    <col min="7" max="7" width="11.5546875" style="53" customWidth="1"/>
    <col min="8" max="8" width="13" style="53" customWidth="1"/>
    <col min="9" max="9" width="3.6640625" style="53" customWidth="1"/>
    <col min="10" max="10" width="11.88671875" style="53" customWidth="1"/>
    <col min="11" max="11" width="11" style="54" customWidth="1"/>
    <col min="12" max="12" width="11.33203125" style="54" customWidth="1"/>
    <col min="13" max="13" width="15.109375" style="53" customWidth="1"/>
    <col min="14" max="14" width="5.88671875" style="53" customWidth="1"/>
    <col min="15" max="15" width="4.44140625" style="53" customWidth="1"/>
    <col min="16" max="16" width="3.6640625" style="53" customWidth="1"/>
    <col min="17" max="17" width="5.33203125" style="53" customWidth="1"/>
    <col min="18" max="18" width="6" style="53" customWidth="1"/>
    <col min="19" max="19" width="5.88671875" style="53" customWidth="1"/>
    <col min="20" max="20" width="3.5546875" style="53" customWidth="1"/>
    <col min="21" max="16384" width="9.109375" style="53"/>
  </cols>
  <sheetData>
    <row r="1" spans="1:29" ht="17.399999999999999" x14ac:dyDescent="0.3">
      <c r="A1" s="55" t="s">
        <v>66</v>
      </c>
      <c r="B1" s="52"/>
      <c r="C1" s="52"/>
      <c r="D1" s="52"/>
      <c r="E1" s="52"/>
      <c r="F1" s="52"/>
      <c r="G1" s="52"/>
      <c r="H1" s="52"/>
    </row>
    <row r="2" spans="1:29" ht="16.2" x14ac:dyDescent="0.3">
      <c r="A2" s="202" t="s">
        <v>93</v>
      </c>
      <c r="B2" s="204"/>
      <c r="C2" s="204"/>
      <c r="D2" s="204"/>
      <c r="E2" s="204"/>
      <c r="F2" s="207">
        <v>2</v>
      </c>
      <c r="G2" s="261" t="s">
        <v>105</v>
      </c>
      <c r="H2" s="204"/>
    </row>
    <row r="3" spans="1:29" ht="13.8" x14ac:dyDescent="0.25">
      <c r="A3" s="208" t="s">
        <v>91</v>
      </c>
      <c r="B3" s="209"/>
      <c r="C3" s="204"/>
      <c r="D3" s="204"/>
      <c r="E3" s="204"/>
      <c r="F3" s="204"/>
      <c r="G3" s="204"/>
      <c r="H3" s="204"/>
    </row>
    <row r="4" spans="1:29" ht="16.2" customHeight="1" x14ac:dyDescent="0.25">
      <c r="A4" s="470" t="s">
        <v>92</v>
      </c>
      <c r="B4" s="470"/>
      <c r="C4" s="470"/>
      <c r="D4" s="470"/>
      <c r="E4" s="470"/>
      <c r="F4" s="470"/>
      <c r="G4" s="470"/>
      <c r="H4" s="470"/>
    </row>
    <row r="5" spans="1:29" s="58" customFormat="1" ht="17.25" customHeight="1" x14ac:dyDescent="0.25">
      <c r="A5" s="471" t="s">
        <v>42</v>
      </c>
      <c r="B5" s="471"/>
      <c r="C5" s="471"/>
      <c r="D5" s="471"/>
      <c r="E5" s="471"/>
      <c r="F5" s="471"/>
      <c r="G5" s="471"/>
      <c r="H5" s="471"/>
    </row>
    <row r="6" spans="1:29" s="58" customFormat="1" ht="15.75" customHeight="1" x14ac:dyDescent="0.3">
      <c r="A6" s="210" t="s">
        <v>67</v>
      </c>
      <c r="B6" s="208" t="s">
        <v>44</v>
      </c>
      <c r="C6" s="204"/>
      <c r="D6" s="204"/>
      <c r="E6" s="204"/>
      <c r="F6" s="204"/>
      <c r="G6" s="204"/>
      <c r="H6" s="204" t="s">
        <v>68</v>
      </c>
      <c r="J6" s="228">
        <v>16</v>
      </c>
      <c r="K6" s="472" t="s">
        <v>87</v>
      </c>
      <c r="L6" s="472"/>
      <c r="M6" s="472"/>
    </row>
    <row r="7" spans="1:29" s="58" customFormat="1" ht="13.8" x14ac:dyDescent="0.25">
      <c r="A7" s="210" t="s">
        <v>69</v>
      </c>
      <c r="B7" s="208" t="s">
        <v>46</v>
      </c>
      <c r="C7" s="204"/>
      <c r="D7" s="204"/>
      <c r="E7" s="204"/>
      <c r="F7" s="204"/>
      <c r="G7" s="204"/>
      <c r="H7" s="204"/>
      <c r="J7" s="187" t="s">
        <v>47</v>
      </c>
      <c r="K7" s="240"/>
      <c r="L7" s="241"/>
      <c r="T7" s="151"/>
    </row>
    <row r="8" spans="1:29" ht="18" customHeight="1" x14ac:dyDescent="0.25">
      <c r="A8" s="447" t="s">
        <v>4</v>
      </c>
      <c r="B8" s="447" t="s">
        <v>5</v>
      </c>
      <c r="C8" s="448" t="s">
        <v>6</v>
      </c>
      <c r="D8" s="473"/>
      <c r="E8" s="473"/>
      <c r="F8" s="473"/>
      <c r="G8" s="427" t="s">
        <v>103</v>
      </c>
      <c r="H8" s="427" t="s">
        <v>104</v>
      </c>
      <c r="I8" s="62"/>
      <c r="J8" s="352" t="s">
        <v>100</v>
      </c>
      <c r="K8" s="419" t="s">
        <v>48</v>
      </c>
      <c r="L8" s="474" t="s">
        <v>49</v>
      </c>
      <c r="T8" s="63"/>
    </row>
    <row r="9" spans="1:29" ht="13.5" customHeight="1" x14ac:dyDescent="0.25">
      <c r="A9" s="447"/>
      <c r="B9" s="447"/>
      <c r="C9" s="475" t="s">
        <v>8</v>
      </c>
      <c r="D9" s="475"/>
      <c r="E9" s="475" t="s">
        <v>9</v>
      </c>
      <c r="F9" s="475"/>
      <c r="G9" s="427"/>
      <c r="H9" s="427"/>
      <c r="I9" s="62"/>
      <c r="J9" s="431"/>
      <c r="K9" s="419"/>
      <c r="L9" s="474"/>
      <c r="T9" s="63"/>
    </row>
    <row r="10" spans="1:29" ht="31.5" customHeight="1" x14ac:dyDescent="0.25">
      <c r="A10" s="447"/>
      <c r="B10" s="447"/>
      <c r="C10" s="152" t="s">
        <v>70</v>
      </c>
      <c r="D10" s="152" t="s">
        <v>71</v>
      </c>
      <c r="E10" s="152" t="s">
        <v>70</v>
      </c>
      <c r="F10" s="152" t="s">
        <v>71</v>
      </c>
      <c r="G10" s="427"/>
      <c r="H10" s="427"/>
      <c r="I10" s="62"/>
      <c r="J10" s="431"/>
      <c r="K10" s="419"/>
      <c r="L10" s="474"/>
      <c r="T10" s="63"/>
    </row>
    <row r="11" spans="1:29" ht="15.75" customHeight="1" x14ac:dyDescent="0.25">
      <c r="A11" s="476" t="s">
        <v>33</v>
      </c>
      <c r="B11" s="476"/>
      <c r="C11" s="477"/>
      <c r="D11" s="477"/>
      <c r="E11" s="477"/>
      <c r="F11" s="477"/>
      <c r="G11" s="477"/>
      <c r="H11" s="477"/>
      <c r="I11" s="64"/>
      <c r="J11" s="353"/>
      <c r="K11" s="419"/>
      <c r="L11" s="474"/>
      <c r="T11" s="63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x14ac:dyDescent="0.25">
      <c r="A12" s="153">
        <v>1</v>
      </c>
      <c r="B12" s="154" t="s">
        <v>21</v>
      </c>
      <c r="C12" s="92">
        <v>3</v>
      </c>
      <c r="D12" s="92">
        <v>3</v>
      </c>
      <c r="E12" s="92">
        <v>3</v>
      </c>
      <c r="F12" s="92">
        <v>3</v>
      </c>
      <c r="G12" s="70">
        <f>SUM(C12:F12)</f>
        <v>12</v>
      </c>
      <c r="H12" s="70">
        <f>G12*$J$6</f>
        <v>192</v>
      </c>
      <c r="I12" s="71"/>
      <c r="T12" s="63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5.6" x14ac:dyDescent="0.25">
      <c r="A13" s="460" t="s">
        <v>23</v>
      </c>
      <c r="B13" s="460"/>
      <c r="C13" s="70">
        <f>(SUM(C12:C12))</f>
        <v>3</v>
      </c>
      <c r="D13" s="70">
        <f>(SUM(D12:D12))</f>
        <v>3</v>
      </c>
      <c r="E13" s="70">
        <f>(SUM(E12:E12))</f>
        <v>3</v>
      </c>
      <c r="F13" s="70">
        <f>(SUM(F12:F12))</f>
        <v>3</v>
      </c>
      <c r="G13" s="70">
        <f>SUM(G12:G12)</f>
        <v>12</v>
      </c>
      <c r="H13" s="70">
        <f>SUM(H12:H12)</f>
        <v>192</v>
      </c>
      <c r="I13" s="71"/>
      <c r="J13" s="72">
        <f>F2*95</f>
        <v>190</v>
      </c>
      <c r="K13" s="73" t="str">
        <f>IF(H12&gt;=J13,"OK","BŁĄD")</f>
        <v>OK</v>
      </c>
      <c r="L13" s="131" t="str">
        <f>IF(H12&gt;J13,"więcej","")</f>
        <v>więcej</v>
      </c>
      <c r="T13" s="63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s="97" customFormat="1" ht="15.6" x14ac:dyDescent="0.25">
      <c r="A14" s="463" t="s">
        <v>24</v>
      </c>
      <c r="B14" s="464"/>
      <c r="C14" s="464"/>
      <c r="D14" s="464"/>
      <c r="E14" s="464"/>
      <c r="F14" s="464"/>
      <c r="G14" s="464"/>
      <c r="H14" s="464"/>
      <c r="I14" s="90"/>
      <c r="J14" s="90"/>
      <c r="K14" s="91"/>
      <c r="L14" s="185" t="str">
        <f>IF(H14&gt;J14,"więcej","")</f>
        <v/>
      </c>
      <c r="T14" s="98"/>
      <c r="U14" s="99"/>
      <c r="V14" s="99"/>
      <c r="W14" s="99"/>
      <c r="X14" s="99"/>
      <c r="Y14" s="99"/>
      <c r="Z14" s="99"/>
      <c r="AA14" s="99"/>
      <c r="AB14" s="99"/>
      <c r="AC14" s="99"/>
    </row>
    <row r="15" spans="1:29" ht="15.6" x14ac:dyDescent="0.25">
      <c r="A15" s="117">
        <v>1</v>
      </c>
      <c r="B15" s="100" t="s">
        <v>25</v>
      </c>
      <c r="C15" s="148">
        <v>2</v>
      </c>
      <c r="D15" s="148"/>
      <c r="E15" s="148"/>
      <c r="F15" s="148">
        <v>2</v>
      </c>
      <c r="G15" s="102">
        <f t="shared" ref="G15:G28" si="0">SUM(C15:F15)</f>
        <v>4</v>
      </c>
      <c r="H15" s="102">
        <f t="shared" ref="H15:H29" si="1">G15*$J$6</f>
        <v>64</v>
      </c>
      <c r="I15" s="71"/>
      <c r="J15" s="71"/>
      <c r="K15" s="91"/>
      <c r="L15" s="185"/>
      <c r="T15" s="63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15.6" x14ac:dyDescent="0.25">
      <c r="A16" s="117">
        <v>2</v>
      </c>
      <c r="B16" s="104" t="s">
        <v>26</v>
      </c>
      <c r="C16" s="148"/>
      <c r="D16" s="148"/>
      <c r="E16" s="148">
        <v>2</v>
      </c>
      <c r="F16" s="148">
        <v>1</v>
      </c>
      <c r="G16" s="102">
        <f t="shared" si="0"/>
        <v>3</v>
      </c>
      <c r="H16" s="102">
        <f t="shared" si="1"/>
        <v>48</v>
      </c>
      <c r="I16" s="71"/>
      <c r="J16" s="71"/>
      <c r="K16" s="91"/>
      <c r="L16" s="185"/>
      <c r="T16" s="63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ht="15.6" x14ac:dyDescent="0.25">
      <c r="A17" s="117">
        <v>3</v>
      </c>
      <c r="B17" s="104" t="s">
        <v>27</v>
      </c>
      <c r="C17" s="148"/>
      <c r="D17" s="148">
        <v>1</v>
      </c>
      <c r="E17" s="148"/>
      <c r="F17" s="148">
        <v>2</v>
      </c>
      <c r="G17" s="102">
        <f t="shared" si="0"/>
        <v>3</v>
      </c>
      <c r="H17" s="102">
        <f t="shared" si="1"/>
        <v>48</v>
      </c>
      <c r="I17" s="71"/>
      <c r="J17" s="71"/>
      <c r="K17" s="91"/>
      <c r="L17" s="185"/>
      <c r="T17" s="63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15.6" x14ac:dyDescent="0.25">
      <c r="A18" s="117">
        <v>4</v>
      </c>
      <c r="B18" s="104" t="s">
        <v>28</v>
      </c>
      <c r="C18" s="148"/>
      <c r="D18" s="148">
        <v>1</v>
      </c>
      <c r="E18" s="148"/>
      <c r="F18" s="148">
        <v>2</v>
      </c>
      <c r="G18" s="102">
        <f t="shared" si="0"/>
        <v>3</v>
      </c>
      <c r="H18" s="102">
        <f t="shared" si="1"/>
        <v>48</v>
      </c>
      <c r="I18" s="71"/>
      <c r="J18" s="71"/>
      <c r="K18" s="91"/>
      <c r="L18" s="185"/>
      <c r="T18" s="63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ht="15.6" x14ac:dyDescent="0.25">
      <c r="A19" s="117">
        <v>5</v>
      </c>
      <c r="B19" s="104" t="s">
        <v>29</v>
      </c>
      <c r="C19" s="148">
        <v>1</v>
      </c>
      <c r="D19" s="148">
        <v>1</v>
      </c>
      <c r="E19" s="148">
        <v>1</v>
      </c>
      <c r="F19" s="148">
        <v>1</v>
      </c>
      <c r="G19" s="102">
        <f t="shared" si="0"/>
        <v>4</v>
      </c>
      <c r="H19" s="102">
        <f t="shared" si="1"/>
        <v>64</v>
      </c>
      <c r="I19" s="71"/>
      <c r="J19" s="71"/>
      <c r="K19" s="91"/>
      <c r="L19" s="185"/>
      <c r="T19" s="63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15.6" x14ac:dyDescent="0.25">
      <c r="A20" s="117">
        <v>6</v>
      </c>
      <c r="B20" s="104" t="s">
        <v>32</v>
      </c>
      <c r="C20" s="148">
        <v>2</v>
      </c>
      <c r="D20" s="148">
        <v>2</v>
      </c>
      <c r="E20" s="148">
        <v>2</v>
      </c>
      <c r="F20" s="148">
        <v>2</v>
      </c>
      <c r="G20" s="102">
        <f t="shared" si="0"/>
        <v>8</v>
      </c>
      <c r="H20" s="102">
        <f t="shared" si="1"/>
        <v>128</v>
      </c>
      <c r="I20" s="71"/>
      <c r="J20" s="71"/>
      <c r="K20" s="91"/>
      <c r="L20" s="185"/>
      <c r="T20" s="63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15.6" x14ac:dyDescent="0.25">
      <c r="A21" s="117">
        <v>7</v>
      </c>
      <c r="B21" s="100" t="s">
        <v>72</v>
      </c>
      <c r="C21" s="148">
        <v>2</v>
      </c>
      <c r="D21" s="148"/>
      <c r="E21" s="148">
        <v>2</v>
      </c>
      <c r="F21" s="148"/>
      <c r="G21" s="102">
        <f t="shared" si="0"/>
        <v>4</v>
      </c>
      <c r="H21" s="102">
        <f t="shared" si="1"/>
        <v>64</v>
      </c>
      <c r="I21" s="71"/>
      <c r="J21" s="71"/>
      <c r="K21" s="91"/>
      <c r="L21" s="185"/>
      <c r="T21" s="63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15.6" x14ac:dyDescent="0.25">
      <c r="A22" s="117">
        <v>8</v>
      </c>
      <c r="B22" s="100" t="s">
        <v>72</v>
      </c>
      <c r="C22" s="148">
        <v>2</v>
      </c>
      <c r="D22" s="148"/>
      <c r="E22" s="148">
        <v>2</v>
      </c>
      <c r="F22" s="148"/>
      <c r="G22" s="102">
        <f t="shared" si="0"/>
        <v>4</v>
      </c>
      <c r="H22" s="102">
        <f t="shared" si="1"/>
        <v>64</v>
      </c>
      <c r="I22" s="71"/>
      <c r="J22" s="71"/>
      <c r="K22" s="91"/>
      <c r="L22" s="185"/>
      <c r="T22" s="63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ht="15.6" x14ac:dyDescent="0.25">
      <c r="A23" s="117">
        <v>9</v>
      </c>
      <c r="B23" s="100" t="s">
        <v>72</v>
      </c>
      <c r="C23" s="148"/>
      <c r="D23" s="148">
        <v>1</v>
      </c>
      <c r="E23" s="148">
        <v>1</v>
      </c>
      <c r="F23" s="148"/>
      <c r="G23" s="102">
        <f t="shared" si="0"/>
        <v>2</v>
      </c>
      <c r="H23" s="102">
        <f t="shared" si="1"/>
        <v>32</v>
      </c>
      <c r="I23" s="71"/>
      <c r="J23" s="71"/>
      <c r="K23" s="91"/>
      <c r="L23" s="185"/>
      <c r="T23" s="63"/>
      <c r="U23" s="54"/>
      <c r="V23" s="54"/>
      <c r="W23" s="54"/>
      <c r="X23" s="54"/>
      <c r="Y23" s="54"/>
      <c r="Z23" s="54"/>
      <c r="AA23" s="54"/>
      <c r="AB23" s="54"/>
      <c r="AC23" s="54"/>
    </row>
    <row r="24" spans="1:29" ht="15.6" x14ac:dyDescent="0.25">
      <c r="A24" s="117">
        <v>10</v>
      </c>
      <c r="B24" s="100" t="s">
        <v>72</v>
      </c>
      <c r="C24" s="148"/>
      <c r="D24" s="148">
        <v>1</v>
      </c>
      <c r="E24" s="148"/>
      <c r="F24" s="148">
        <v>1</v>
      </c>
      <c r="G24" s="102">
        <f t="shared" si="0"/>
        <v>2</v>
      </c>
      <c r="H24" s="102">
        <f t="shared" si="1"/>
        <v>32</v>
      </c>
      <c r="I24" s="71"/>
      <c r="J24" s="71"/>
      <c r="K24" s="91"/>
      <c r="L24" s="185"/>
      <c r="T24" s="63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ht="15.6" x14ac:dyDescent="0.25">
      <c r="A25" s="117">
        <v>11</v>
      </c>
      <c r="B25" s="100" t="s">
        <v>72</v>
      </c>
      <c r="C25" s="148">
        <v>2</v>
      </c>
      <c r="D25" s="148"/>
      <c r="E25" s="148">
        <v>2</v>
      </c>
      <c r="F25" s="148"/>
      <c r="G25" s="102">
        <f t="shared" si="0"/>
        <v>4</v>
      </c>
      <c r="H25" s="102">
        <f t="shared" si="1"/>
        <v>64</v>
      </c>
      <c r="I25" s="71"/>
      <c r="J25" s="71"/>
      <c r="K25" s="91"/>
      <c r="L25" s="185"/>
      <c r="T25" s="63"/>
      <c r="U25" s="54"/>
      <c r="V25" s="54"/>
      <c r="W25" s="54"/>
      <c r="X25" s="54"/>
      <c r="Y25" s="54"/>
      <c r="Z25" s="54"/>
      <c r="AA25" s="54"/>
      <c r="AB25" s="54"/>
      <c r="AC25" s="54"/>
    </row>
    <row r="26" spans="1:29" ht="15.6" x14ac:dyDescent="0.25">
      <c r="A26" s="117">
        <v>12</v>
      </c>
      <c r="B26" s="100" t="s">
        <v>72</v>
      </c>
      <c r="C26" s="148">
        <v>2</v>
      </c>
      <c r="D26" s="148">
        <v>2</v>
      </c>
      <c r="E26" s="148">
        <v>2</v>
      </c>
      <c r="F26" s="148">
        <v>2</v>
      </c>
      <c r="G26" s="102">
        <f t="shared" si="0"/>
        <v>8</v>
      </c>
      <c r="H26" s="102">
        <f t="shared" si="1"/>
        <v>128</v>
      </c>
      <c r="I26" s="71"/>
      <c r="J26" s="71"/>
      <c r="K26" s="91"/>
      <c r="L26" s="185"/>
      <c r="T26" s="63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ht="15.6" x14ac:dyDescent="0.25">
      <c r="A27" s="117">
        <v>13</v>
      </c>
      <c r="B27" s="100" t="s">
        <v>72</v>
      </c>
      <c r="C27" s="148"/>
      <c r="D27" s="148">
        <v>1</v>
      </c>
      <c r="E27" s="148"/>
      <c r="F27" s="148"/>
      <c r="G27" s="102">
        <f t="shared" si="0"/>
        <v>1</v>
      </c>
      <c r="H27" s="102">
        <f t="shared" si="1"/>
        <v>16</v>
      </c>
      <c r="I27" s="71"/>
      <c r="J27" s="71"/>
      <c r="K27" s="91"/>
      <c r="L27" s="185"/>
      <c r="T27" s="63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ht="15.6" x14ac:dyDescent="0.25">
      <c r="A28" s="117"/>
      <c r="B28" s="100"/>
      <c r="C28" s="148"/>
      <c r="D28" s="148"/>
      <c r="E28" s="148"/>
      <c r="F28" s="148"/>
      <c r="G28" s="102">
        <f t="shared" si="0"/>
        <v>0</v>
      </c>
      <c r="H28" s="102">
        <f t="shared" si="1"/>
        <v>0</v>
      </c>
      <c r="I28" s="71"/>
      <c r="J28" s="71"/>
      <c r="K28" s="91"/>
      <c r="L28" s="185"/>
      <c r="T28" s="63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15.6" x14ac:dyDescent="0.25">
      <c r="A29" s="465" t="s">
        <v>23</v>
      </c>
      <c r="B29" s="465"/>
      <c r="C29" s="102">
        <f>(SUM(C15:C28))</f>
        <v>13</v>
      </c>
      <c r="D29" s="102">
        <f>(SUM(D15:D28))</f>
        <v>10</v>
      </c>
      <c r="E29" s="102">
        <f>(SUM(E15:E28))</f>
        <v>14</v>
      </c>
      <c r="F29" s="102">
        <f>(SUM(F15:F28))</f>
        <v>13</v>
      </c>
      <c r="G29" s="155">
        <f>(SUM(G15:G28))</f>
        <v>50</v>
      </c>
      <c r="H29" s="155">
        <f t="shared" si="1"/>
        <v>800</v>
      </c>
      <c r="I29" s="71"/>
      <c r="J29" s="188">
        <f>F2*800/2</f>
        <v>800</v>
      </c>
      <c r="K29" s="95" t="str">
        <f>IF(H29&gt;=J29,"OK","BŁĄD")</f>
        <v>OK</v>
      </c>
      <c r="L29" s="185"/>
      <c r="T29" s="63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ht="15.6" x14ac:dyDescent="0.25">
      <c r="A30" s="468" t="s">
        <v>73</v>
      </c>
      <c r="B30" s="468"/>
      <c r="C30" s="468"/>
      <c r="D30" s="468"/>
      <c r="E30" s="468"/>
      <c r="F30" s="468"/>
      <c r="G30" s="468"/>
      <c r="H30" s="468"/>
      <c r="I30" s="109"/>
      <c r="J30" s="109"/>
      <c r="K30" s="91"/>
      <c r="L30" s="185"/>
      <c r="T30" s="63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ht="15.6" x14ac:dyDescent="0.25">
      <c r="A31" s="117">
        <v>1</v>
      </c>
      <c r="B31" s="156" t="s">
        <v>90</v>
      </c>
      <c r="C31" s="148">
        <v>11</v>
      </c>
      <c r="D31" s="148">
        <v>9</v>
      </c>
      <c r="E31" s="148">
        <v>10</v>
      </c>
      <c r="F31" s="148">
        <v>11</v>
      </c>
      <c r="G31" s="182">
        <f t="shared" ref="G31:G36" si="2">SUM(C31:F31)</f>
        <v>41</v>
      </c>
      <c r="H31" s="182">
        <f t="shared" ref="H31:H37" si="3">G31*$J$6</f>
        <v>656</v>
      </c>
      <c r="I31" s="71"/>
      <c r="J31" s="71"/>
      <c r="K31" s="91"/>
      <c r="L31" s="185"/>
      <c r="T31" s="63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15.6" x14ac:dyDescent="0.25">
      <c r="A32" s="117">
        <v>2</v>
      </c>
      <c r="B32" s="156" t="s">
        <v>34</v>
      </c>
      <c r="C32" s="148">
        <v>1</v>
      </c>
      <c r="D32" s="148">
        <v>1</v>
      </c>
      <c r="E32" s="148">
        <v>1</v>
      </c>
      <c r="F32" s="148">
        <v>1</v>
      </c>
      <c r="G32" s="182">
        <f t="shared" si="2"/>
        <v>4</v>
      </c>
      <c r="H32" s="182">
        <f t="shared" si="3"/>
        <v>64</v>
      </c>
      <c r="I32" s="71"/>
      <c r="J32" s="71"/>
      <c r="K32" s="91"/>
      <c r="L32" s="185"/>
      <c r="T32" s="63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ht="15.6" x14ac:dyDescent="0.25">
      <c r="A33" s="117">
        <v>3</v>
      </c>
      <c r="B33" s="156" t="s">
        <v>35</v>
      </c>
      <c r="C33" s="148"/>
      <c r="D33" s="148">
        <v>3</v>
      </c>
      <c r="E33" s="148"/>
      <c r="F33" s="148"/>
      <c r="G33" s="182">
        <f t="shared" si="2"/>
        <v>3</v>
      </c>
      <c r="H33" s="182">
        <f t="shared" si="3"/>
        <v>48</v>
      </c>
      <c r="I33" s="71"/>
      <c r="J33" s="71"/>
      <c r="K33" s="91"/>
      <c r="L33" s="185"/>
      <c r="T33" s="63"/>
      <c r="U33" s="54"/>
      <c r="V33" s="54"/>
      <c r="W33" s="54"/>
      <c r="X33" s="54"/>
      <c r="Y33" s="54"/>
      <c r="Z33" s="54"/>
      <c r="AA33" s="54"/>
      <c r="AB33" s="54"/>
      <c r="AC33" s="54"/>
    </row>
    <row r="34" spans="1:29" ht="15.6" x14ac:dyDescent="0.25">
      <c r="A34" s="117">
        <v>4</v>
      </c>
      <c r="B34" s="153" t="s">
        <v>74</v>
      </c>
      <c r="C34" s="148"/>
      <c r="D34" s="148">
        <v>2</v>
      </c>
      <c r="E34" s="148"/>
      <c r="F34" s="148"/>
      <c r="G34" s="182">
        <f t="shared" si="2"/>
        <v>2</v>
      </c>
      <c r="H34" s="182">
        <f t="shared" si="3"/>
        <v>32</v>
      </c>
      <c r="I34" s="71"/>
      <c r="J34" s="71"/>
      <c r="K34" s="91"/>
      <c r="L34" s="185"/>
      <c r="T34" s="63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ht="15.6" hidden="1" x14ac:dyDescent="0.25">
      <c r="A35" s="117">
        <v>5</v>
      </c>
      <c r="B35" s="158"/>
      <c r="C35" s="148"/>
      <c r="D35" s="148"/>
      <c r="E35" s="148"/>
      <c r="F35" s="148"/>
      <c r="G35" s="182">
        <f t="shared" si="2"/>
        <v>0</v>
      </c>
      <c r="H35" s="182">
        <f t="shared" si="3"/>
        <v>0</v>
      </c>
      <c r="I35" s="71"/>
      <c r="J35" s="71"/>
      <c r="K35" s="91"/>
      <c r="L35" s="157"/>
      <c r="T35" s="63"/>
      <c r="U35" s="54"/>
      <c r="V35" s="54"/>
      <c r="W35" s="54"/>
      <c r="X35" s="54"/>
      <c r="Y35" s="54"/>
      <c r="Z35" s="54"/>
      <c r="AA35" s="54"/>
      <c r="AB35" s="54"/>
      <c r="AC35" s="54"/>
    </row>
    <row r="36" spans="1:29" ht="15.6" x14ac:dyDescent="0.25">
      <c r="A36" s="117"/>
      <c r="B36" s="158"/>
      <c r="C36" s="148"/>
      <c r="D36" s="148"/>
      <c r="E36" s="148"/>
      <c r="F36" s="148"/>
      <c r="G36" s="182">
        <f t="shared" si="2"/>
        <v>0</v>
      </c>
      <c r="H36" s="182">
        <f t="shared" si="3"/>
        <v>0</v>
      </c>
      <c r="I36" s="71"/>
      <c r="J36" s="71"/>
      <c r="K36" s="91"/>
      <c r="L36" s="185"/>
      <c r="T36" s="63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ht="15.6" x14ac:dyDescent="0.25">
      <c r="A37" s="469" t="s">
        <v>23</v>
      </c>
      <c r="B37" s="469"/>
      <c r="C37" s="182">
        <f>SUM(C31:C35)</f>
        <v>12</v>
      </c>
      <c r="D37" s="182">
        <f>SUM(D31:D35)</f>
        <v>15</v>
      </c>
      <c r="E37" s="182">
        <f>SUM(E31:E35)</f>
        <v>11</v>
      </c>
      <c r="F37" s="182">
        <f>SUM(F31:F35)</f>
        <v>12</v>
      </c>
      <c r="G37" s="183">
        <f>SUM(G31:G35)</f>
        <v>50</v>
      </c>
      <c r="H37" s="183">
        <f t="shared" si="3"/>
        <v>800</v>
      </c>
      <c r="I37" s="71"/>
      <c r="J37" s="188">
        <f>F2*800/2</f>
        <v>800</v>
      </c>
      <c r="K37" s="95" t="str">
        <f>IF(H37&gt;=J37,"OK","BŁĄD")</f>
        <v>OK</v>
      </c>
      <c r="L37" s="185"/>
      <c r="T37" s="63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 ht="22.5" customHeight="1" x14ac:dyDescent="0.25">
      <c r="A38" s="458" t="s">
        <v>58</v>
      </c>
      <c r="B38" s="458"/>
      <c r="C38" s="216">
        <f t="shared" ref="C38:H38" si="4">C29+C37</f>
        <v>25</v>
      </c>
      <c r="D38" s="216">
        <f t="shared" si="4"/>
        <v>25</v>
      </c>
      <c r="E38" s="160">
        <f t="shared" si="4"/>
        <v>25</v>
      </c>
      <c r="F38" s="160">
        <f t="shared" si="4"/>
        <v>25</v>
      </c>
      <c r="G38" s="160">
        <f t="shared" si="4"/>
        <v>100</v>
      </c>
      <c r="H38" s="160">
        <f t="shared" si="4"/>
        <v>1600</v>
      </c>
      <c r="I38" s="159"/>
      <c r="J38" s="188">
        <f>F2*800</f>
        <v>1600</v>
      </c>
      <c r="K38" s="95" t="str">
        <f>IF(H38&gt;=J38,"OK","BŁĄD")</f>
        <v>OK</v>
      </c>
      <c r="L38" s="387"/>
      <c r="M38" s="388"/>
      <c r="N38" s="388"/>
      <c r="O38" s="388"/>
      <c r="P38" s="388"/>
      <c r="Q38" s="455"/>
      <c r="R38" s="455"/>
      <c r="S38" s="455"/>
      <c r="T38" s="63"/>
      <c r="U38" s="54"/>
      <c r="V38" s="54"/>
      <c r="W38" s="54"/>
      <c r="X38" s="54"/>
      <c r="Y38" s="54"/>
      <c r="Z38" s="54"/>
      <c r="AA38" s="54"/>
      <c r="AB38" s="54"/>
      <c r="AC38" s="54"/>
    </row>
    <row r="39" spans="1:29" ht="27.75" customHeight="1" x14ac:dyDescent="0.25">
      <c r="A39" s="461" t="s">
        <v>30</v>
      </c>
      <c r="B39" s="462"/>
      <c r="C39" s="217">
        <f>SUM(C13+C38)</f>
        <v>28</v>
      </c>
      <c r="D39" s="217">
        <f>SUM(D13+D38)</f>
        <v>28</v>
      </c>
      <c r="E39" s="217">
        <f>E13+E38</f>
        <v>28</v>
      </c>
      <c r="F39" s="217">
        <f>F13+F38</f>
        <v>28</v>
      </c>
      <c r="G39" s="218">
        <f>G13+G38</f>
        <v>112</v>
      </c>
      <c r="H39" s="218">
        <f>H13+H38</f>
        <v>1792</v>
      </c>
      <c r="J39" s="115"/>
      <c r="K39" s="91"/>
      <c r="L39" s="387"/>
      <c r="M39" s="388"/>
      <c r="N39" s="388"/>
      <c r="O39" s="388"/>
      <c r="P39" s="388"/>
      <c r="Q39" s="116"/>
      <c r="R39" s="116"/>
      <c r="S39" s="63"/>
      <c r="T39" s="63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16.5" hidden="1" customHeight="1" x14ac:dyDescent="0.25">
      <c r="A40" s="161"/>
      <c r="B40" s="162"/>
      <c r="C40" s="135"/>
      <c r="D40" s="135"/>
      <c r="E40" s="135">
        <f>SUM(E31:E37)</f>
        <v>22</v>
      </c>
      <c r="F40" s="135"/>
      <c r="G40" s="163"/>
      <c r="H40" s="136"/>
      <c r="I40" s="118"/>
      <c r="J40" s="118"/>
      <c r="K40" s="119"/>
      <c r="L40" s="120"/>
      <c r="M40" s="63"/>
      <c r="N40" s="63"/>
      <c r="O40" s="63"/>
      <c r="P40" s="63"/>
      <c r="Q40" s="63"/>
      <c r="R40" s="63"/>
      <c r="S40" s="63"/>
      <c r="T40" s="63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ht="12.75" hidden="1" customHeight="1" x14ac:dyDescent="0.25">
      <c r="A41" s="161"/>
      <c r="B41" s="164"/>
      <c r="C41" s="135"/>
      <c r="D41" s="135"/>
      <c r="E41" s="135"/>
      <c r="F41" s="135"/>
      <c r="G41" s="163"/>
      <c r="H41" s="136"/>
      <c r="I41" s="118"/>
      <c r="J41" s="165" t="s">
        <v>75</v>
      </c>
      <c r="K41" s="166"/>
      <c r="L41" s="166"/>
      <c r="M41" s="166"/>
      <c r="O41" s="128"/>
      <c r="P41" s="129"/>
      <c r="Q41" s="129"/>
      <c r="R41" s="129"/>
      <c r="S41" s="63"/>
      <c r="T41" s="63"/>
      <c r="U41" s="54"/>
      <c r="V41" s="54"/>
      <c r="W41" s="54"/>
      <c r="X41" s="54"/>
      <c r="Y41" s="54"/>
      <c r="Z41" s="54"/>
      <c r="AA41" s="54"/>
      <c r="AB41" s="54"/>
      <c r="AC41" s="54"/>
    </row>
    <row r="42" spans="1:29" s="97" customFormat="1" ht="15.6" hidden="1" x14ac:dyDescent="0.3">
      <c r="A42" s="466"/>
      <c r="B42" s="466"/>
      <c r="C42" s="467"/>
      <c r="D42" s="467"/>
      <c r="E42" s="467"/>
      <c r="F42" s="467"/>
      <c r="G42" s="137"/>
      <c r="H42" s="137"/>
      <c r="I42" s="130"/>
      <c r="J42" s="167" t="s">
        <v>76</v>
      </c>
      <c r="K42" s="168" t="s">
        <v>77</v>
      </c>
      <c r="L42" s="168" t="s">
        <v>78</v>
      </c>
      <c r="M42" s="168" t="s">
        <v>79</v>
      </c>
      <c r="O42" s="81"/>
      <c r="Q42" s="134"/>
      <c r="R42" s="134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spans="1:29" s="97" customFormat="1" ht="16.5" hidden="1" customHeight="1" x14ac:dyDescent="0.25">
      <c r="A43" s="169"/>
      <c r="B43" s="170"/>
      <c r="C43" s="135"/>
      <c r="D43" s="135"/>
      <c r="E43" s="135"/>
      <c r="F43" s="135"/>
      <c r="G43" s="135"/>
      <c r="H43" s="170"/>
      <c r="I43" s="139"/>
      <c r="J43" s="95" t="str">
        <f>IF(C39=J44,"OK","BŁĄD")</f>
        <v>OK</v>
      </c>
      <c r="K43" s="95" t="str">
        <f>IF(D39=K44,"OK","BŁĄD")</f>
        <v>OK</v>
      </c>
      <c r="L43" s="95" t="str">
        <f>IF(E39=L44,"OK","BŁĄD")</f>
        <v>OK</v>
      </c>
      <c r="M43" s="95" t="str">
        <f>IF(F39=M44,"OK","BŁĄD")</f>
        <v>OK</v>
      </c>
      <c r="O43" s="141"/>
      <c r="P43" s="142"/>
      <c r="Q43" s="129"/>
      <c r="R43" s="64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</row>
    <row r="44" spans="1:29" s="97" customFormat="1" ht="15" hidden="1" customHeight="1" x14ac:dyDescent="0.25">
      <c r="A44" s="169"/>
      <c r="B44" s="161"/>
      <c r="C44" s="170"/>
      <c r="D44" s="170"/>
      <c r="E44" s="170"/>
      <c r="F44" s="170"/>
      <c r="G44" s="170"/>
      <c r="H44" s="170"/>
      <c r="I44" s="139"/>
      <c r="J44" s="72">
        <v>28</v>
      </c>
      <c r="K44" s="72">
        <v>28</v>
      </c>
      <c r="L44" s="72">
        <v>28</v>
      </c>
      <c r="M44" s="72">
        <v>28</v>
      </c>
      <c r="N44" s="171"/>
      <c r="O44" s="119"/>
      <c r="Q44" s="129"/>
      <c r="R44" s="144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</row>
    <row r="45" spans="1:29" ht="15.6" hidden="1" x14ac:dyDescent="0.25">
      <c r="A45" s="52"/>
      <c r="B45" s="52"/>
      <c r="C45" s="52"/>
      <c r="D45" s="52"/>
      <c r="E45" s="52"/>
      <c r="F45" s="52"/>
      <c r="G45" s="52"/>
      <c r="H45" s="52"/>
      <c r="J45" s="131">
        <f>C39</f>
        <v>28</v>
      </c>
      <c r="K45" s="113">
        <f>D39</f>
        <v>28</v>
      </c>
      <c r="L45" s="113">
        <f>E39</f>
        <v>28</v>
      </c>
      <c r="M45" s="113">
        <f>F39</f>
        <v>28</v>
      </c>
      <c r="N45" s="83"/>
      <c r="O45" s="119"/>
      <c r="P45" s="83"/>
      <c r="Q45" s="119"/>
      <c r="R45" s="83"/>
      <c r="S45" s="63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pans="1:29" ht="15.6" x14ac:dyDescent="0.25">
      <c r="A46" s="172" t="s">
        <v>80</v>
      </c>
      <c r="B46" s="190" t="s">
        <v>81</v>
      </c>
      <c r="C46" s="146"/>
      <c r="D46" s="146"/>
      <c r="E46" s="52"/>
      <c r="F46" s="52"/>
      <c r="G46" s="52"/>
      <c r="H46" s="52"/>
      <c r="J46" s="42" t="s">
        <v>36</v>
      </c>
      <c r="K46" s="43"/>
      <c r="L46" s="43"/>
      <c r="M46" s="43"/>
      <c r="O46" s="83"/>
      <c r="P46" s="63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9" ht="15.75" customHeight="1" x14ac:dyDescent="0.25">
      <c r="A47" s="52"/>
      <c r="B47" s="199" t="s">
        <v>89</v>
      </c>
      <c r="C47" s="173" t="s">
        <v>63</v>
      </c>
      <c r="D47" s="173" t="s">
        <v>64</v>
      </c>
      <c r="E47" s="52"/>
      <c r="F47" s="52"/>
      <c r="G47" s="52"/>
      <c r="H47" s="52"/>
      <c r="J47" s="456" t="s">
        <v>37</v>
      </c>
      <c r="K47" s="457"/>
      <c r="L47" s="456" t="s">
        <v>38</v>
      </c>
      <c r="M47" s="457"/>
      <c r="O47" s="83"/>
      <c r="P47" s="63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9" ht="15.75" customHeight="1" x14ac:dyDescent="0.25">
      <c r="A48" s="52"/>
      <c r="B48" s="174" t="s">
        <v>82</v>
      </c>
      <c r="C48" s="175"/>
      <c r="D48" s="175"/>
      <c r="E48" s="52"/>
      <c r="F48" s="52"/>
      <c r="G48" s="52"/>
      <c r="H48" s="52"/>
      <c r="J48" s="46" t="s">
        <v>8</v>
      </c>
      <c r="K48" s="47" t="s">
        <v>9</v>
      </c>
      <c r="L48" s="46" t="s">
        <v>8</v>
      </c>
      <c r="M48" s="191" t="s">
        <v>9</v>
      </c>
      <c r="O48" s="83"/>
      <c r="P48" s="63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8" ht="15.6" x14ac:dyDescent="0.25">
      <c r="A49" s="52"/>
      <c r="B49" s="174" t="s">
        <v>83</v>
      </c>
      <c r="C49" s="176">
        <v>2</v>
      </c>
      <c r="D49" s="176">
        <v>80</v>
      </c>
      <c r="E49" s="52"/>
      <c r="F49" s="52"/>
      <c r="G49" s="52"/>
      <c r="H49" s="52"/>
      <c r="J49" s="48" t="str">
        <f>IF(C39=J50,"OK","BŁĄD")</f>
        <v>OK</v>
      </c>
      <c r="K49" s="48" t="str">
        <f>IF(D39=K50,"OK","BŁĄD")</f>
        <v>OK</v>
      </c>
      <c r="L49" s="48" t="str">
        <f>IF(E39=L50,"OK","BŁĄD")</f>
        <v>OK</v>
      </c>
      <c r="M49" s="48" t="str">
        <f>IF(F39=M50,"OK","BŁĄD")</f>
        <v>OK</v>
      </c>
      <c r="O49" s="83"/>
      <c r="P49" s="119"/>
      <c r="Q49" s="83"/>
      <c r="R49" s="63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28" ht="15.6" x14ac:dyDescent="0.25">
      <c r="A50" s="52"/>
      <c r="B50" s="174" t="s">
        <v>84</v>
      </c>
      <c r="C50" s="176"/>
      <c r="D50" s="176"/>
      <c r="E50" s="52"/>
      <c r="F50" s="189"/>
      <c r="G50" s="189"/>
      <c r="H50" s="52"/>
      <c r="J50" s="50">
        <v>28</v>
      </c>
      <c r="K50" s="50">
        <v>28</v>
      </c>
      <c r="L50" s="50">
        <v>28</v>
      </c>
      <c r="M50" s="192">
        <v>28</v>
      </c>
      <c r="O50" s="119"/>
      <c r="P50" s="83"/>
      <c r="Q50" s="119"/>
      <c r="R50" s="83"/>
      <c r="S50" s="63"/>
    </row>
    <row r="51" spans="1:28" ht="15" customHeight="1" x14ac:dyDescent="0.3">
      <c r="A51" s="52"/>
      <c r="B51" s="174" t="s">
        <v>85</v>
      </c>
      <c r="C51" s="176">
        <v>2</v>
      </c>
      <c r="D51" s="176">
        <v>80</v>
      </c>
      <c r="E51" s="52"/>
      <c r="F51" s="52"/>
      <c r="G51" s="52"/>
      <c r="H51" s="52"/>
      <c r="J51" s="46">
        <f>C39</f>
        <v>28</v>
      </c>
      <c r="K51" s="46">
        <f>D39</f>
        <v>28</v>
      </c>
      <c r="L51" s="46">
        <f>E39</f>
        <v>28</v>
      </c>
      <c r="M51" s="191">
        <f>F39</f>
        <v>28</v>
      </c>
      <c r="N51" s="374"/>
      <c r="O51" s="374"/>
      <c r="P51" s="374"/>
      <c r="Q51" s="374"/>
      <c r="R51" s="63"/>
    </row>
    <row r="52" spans="1:28" ht="15.6" x14ac:dyDescent="0.3">
      <c r="A52" s="52"/>
      <c r="B52" s="180" t="s">
        <v>65</v>
      </c>
      <c r="C52" s="181">
        <f>SUM(C48:C51)</f>
        <v>4</v>
      </c>
      <c r="D52" s="181">
        <f>SUM(D48:D51)</f>
        <v>160</v>
      </c>
      <c r="E52" s="52"/>
      <c r="F52" s="52"/>
      <c r="G52" s="52"/>
      <c r="H52" s="52"/>
      <c r="J52" s="179"/>
      <c r="K52" s="177"/>
      <c r="L52" s="178"/>
      <c r="M52" s="179"/>
      <c r="N52" s="81"/>
      <c r="O52" s="81"/>
      <c r="P52" s="81"/>
      <c r="Q52" s="81"/>
      <c r="R52" s="54"/>
    </row>
    <row r="53" spans="1:28" ht="7.5" customHeight="1" x14ac:dyDescent="0.3">
      <c r="A53" s="149"/>
      <c r="B53" s="452"/>
      <c r="C53" s="453"/>
      <c r="D53" s="453"/>
      <c r="E53" s="453"/>
      <c r="F53" s="453"/>
      <c r="G53" s="453"/>
      <c r="H53" s="453"/>
      <c r="J53" s="179"/>
      <c r="K53" s="177"/>
      <c r="L53" s="178"/>
      <c r="M53" s="179"/>
      <c r="N53" s="54"/>
      <c r="O53" s="54"/>
      <c r="P53" s="54"/>
      <c r="Q53" s="54"/>
      <c r="R53" s="54"/>
      <c r="S53" s="54"/>
    </row>
    <row r="54" spans="1:28" ht="21" customHeight="1" x14ac:dyDescent="0.25">
      <c r="A54" s="454" t="s">
        <v>106</v>
      </c>
      <c r="B54" s="454"/>
      <c r="C54" s="454"/>
      <c r="D54" s="454"/>
      <c r="E54" s="454"/>
      <c r="F54" s="454"/>
      <c r="G54" s="454"/>
      <c r="H54" s="454"/>
      <c r="I54" s="150"/>
      <c r="J54" s="179"/>
      <c r="K54" s="177"/>
      <c r="L54" s="178"/>
      <c r="M54" s="179"/>
    </row>
    <row r="55" spans="1:28" s="179" customFormat="1" ht="20.25" customHeight="1" x14ac:dyDescent="0.25">
      <c r="A55" s="459" t="s">
        <v>107</v>
      </c>
      <c r="B55" s="459"/>
      <c r="C55" s="459"/>
      <c r="D55" s="459"/>
      <c r="E55" s="459"/>
      <c r="F55" s="459"/>
      <c r="G55" s="459"/>
      <c r="H55" s="459"/>
      <c r="K55" s="177"/>
      <c r="L55" s="178"/>
    </row>
    <row r="56" spans="1:28" s="179" customFormat="1" x14ac:dyDescent="0.25">
      <c r="L56" s="53"/>
      <c r="M56" s="53"/>
    </row>
    <row r="57" spans="1:28" s="179" customFormat="1" x14ac:dyDescent="0.25">
      <c r="K57" s="178"/>
      <c r="L57" s="178"/>
    </row>
    <row r="58" spans="1:28" s="179" customFormat="1" x14ac:dyDescent="0.25">
      <c r="K58" s="178"/>
      <c r="L58" s="178"/>
    </row>
    <row r="59" spans="1:28" s="179" customFormat="1" x14ac:dyDescent="0.25">
      <c r="K59" s="178"/>
      <c r="L59" s="178"/>
    </row>
    <row r="60" spans="1:28" s="179" customFormat="1" x14ac:dyDescent="0.25">
      <c r="K60" s="178"/>
      <c r="L60" s="178"/>
    </row>
    <row r="61" spans="1:28" s="179" customFormat="1" x14ac:dyDescent="0.25">
      <c r="K61" s="178"/>
      <c r="L61" s="178"/>
    </row>
    <row r="62" spans="1:28" s="179" customFormat="1" x14ac:dyDescent="0.25">
      <c r="K62" s="178"/>
      <c r="L62" s="178"/>
    </row>
    <row r="63" spans="1:28" s="179" customFormat="1" x14ac:dyDescent="0.25">
      <c r="K63" s="54"/>
      <c r="L63" s="54"/>
      <c r="M63" s="53"/>
    </row>
    <row r="64" spans="1:28" s="179" customFormat="1" x14ac:dyDescent="0.25">
      <c r="K64" s="54"/>
      <c r="L64" s="54"/>
      <c r="M64" s="53"/>
    </row>
    <row r="65" spans="10:13" s="179" customFormat="1" x14ac:dyDescent="0.25">
      <c r="J65" s="53"/>
      <c r="K65" s="54"/>
      <c r="L65" s="54"/>
      <c r="M65" s="53"/>
    </row>
    <row r="66" spans="10:13" s="179" customFormat="1" x14ac:dyDescent="0.25">
      <c r="J66" s="53"/>
      <c r="K66" s="54"/>
      <c r="L66" s="54"/>
      <c r="M66" s="53"/>
    </row>
    <row r="67" spans="10:13" s="179" customFormat="1" x14ac:dyDescent="0.25">
      <c r="J67" s="53"/>
      <c r="K67" s="54"/>
      <c r="L67" s="54"/>
      <c r="M67" s="53"/>
    </row>
  </sheetData>
  <mergeCells count="33">
    <mergeCell ref="A4:H4"/>
    <mergeCell ref="A5:H5"/>
    <mergeCell ref="K6:M6"/>
    <mergeCell ref="A8:A10"/>
    <mergeCell ref="B8:B10"/>
    <mergeCell ref="G8:G10"/>
    <mergeCell ref="H8:H10"/>
    <mergeCell ref="C8:F8"/>
    <mergeCell ref="J8:J11"/>
    <mergeCell ref="K8:K11"/>
    <mergeCell ref="L8:L11"/>
    <mergeCell ref="E9:F9"/>
    <mergeCell ref="A11:H11"/>
    <mergeCell ref="C9:D9"/>
    <mergeCell ref="A55:H55"/>
    <mergeCell ref="N51:O51"/>
    <mergeCell ref="A13:B13"/>
    <mergeCell ref="A39:B39"/>
    <mergeCell ref="A14:H14"/>
    <mergeCell ref="A29:B29"/>
    <mergeCell ref="A42:B42"/>
    <mergeCell ref="C42:D42"/>
    <mergeCell ref="E42:F42"/>
    <mergeCell ref="A30:H30"/>
    <mergeCell ref="A37:B37"/>
    <mergeCell ref="P51:Q51"/>
    <mergeCell ref="B53:H53"/>
    <mergeCell ref="A54:H54"/>
    <mergeCell ref="L38:S38"/>
    <mergeCell ref="J47:K47"/>
    <mergeCell ref="L47:M47"/>
    <mergeCell ref="L39:P39"/>
    <mergeCell ref="A38:B38"/>
  </mergeCells>
  <phoneticPr fontId="27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portrait" horizontalDpi="1200" verticalDpi="1200" r:id="rId1"/>
  <headerFooter alignWithMargins="0"/>
  <colBreaks count="2" manualBreakCount="2">
    <brk id="8" max="74" man="1"/>
    <brk id="21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Szablon-ZSZ-Przedm</vt:lpstr>
      <vt:lpstr>Szablon-T-Przedm</vt:lpstr>
      <vt:lpstr>Szablon-SZPOL-2 let.-Przedm</vt:lpstr>
      <vt:lpstr>'Szablon-T-Przedm'!A_numerowanie_teoret</vt:lpstr>
      <vt:lpstr>A_numerowanie_teoret</vt:lpstr>
      <vt:lpstr>'Szablon-SZPOL-2 let.-Przedm'!Obszar_wydruku</vt:lpstr>
      <vt:lpstr>'Szablon-T-Przedm'!Obszar_wydruku</vt:lpstr>
      <vt:lpstr>'Szablon-ZSZ-Przedm'!Obszar_wydruku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2023-02-07T10:22:06Z</cp:lastPrinted>
  <dcterms:created xsi:type="dcterms:W3CDTF">2012-01-09T22:56:51Z</dcterms:created>
  <dcterms:modified xsi:type="dcterms:W3CDTF">2023-11-23T10:57:53Z</dcterms:modified>
</cp:coreProperties>
</file>